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olsom\Documents\CIP\2025\"/>
    </mc:Choice>
  </mc:AlternateContent>
  <xr:revisionPtr revIDLastSave="0" documentId="8_{70E5D0C0-AAB7-445F-8626-D9873E75F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L 10-22-2025" sheetId="32" r:id="rId1"/>
    <sheet name="Draft from CNHRPC" sheetId="33" r:id="rId2"/>
  </sheets>
  <definedNames>
    <definedName name="_xlnm.Print_Area" localSheetId="1">'Draft from CNHRPC'!$C$1:$U$94</definedName>
    <definedName name="_xlnm.Print_Area" localSheetId="0">'FINAL 10-22-2025'!$C$1:$U$94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1" i="32" l="1"/>
  <c r="K61" i="32"/>
  <c r="J61" i="32"/>
  <c r="I61" i="32"/>
  <c r="H61" i="32"/>
  <c r="G61" i="32"/>
  <c r="F61" i="32"/>
  <c r="U58" i="32"/>
  <c r="G122" i="33"/>
  <c r="G119" i="33" s="1"/>
  <c r="G121" i="33"/>
  <c r="G120" i="33"/>
  <c r="K111" i="33"/>
  <c r="J111" i="33"/>
  <c r="I111" i="33"/>
  <c r="H111" i="33"/>
  <c r="G111" i="33"/>
  <c r="F111" i="33"/>
  <c r="AC103" i="33"/>
  <c r="AB103" i="33"/>
  <c r="AA103" i="33"/>
  <c r="Z103" i="33"/>
  <c r="Y103" i="33"/>
  <c r="Z104" i="33" s="1"/>
  <c r="X103" i="33"/>
  <c r="W103" i="33"/>
  <c r="V103" i="33"/>
  <c r="U103" i="33"/>
  <c r="K103" i="33"/>
  <c r="J103" i="33"/>
  <c r="I103" i="33"/>
  <c r="J104" i="33" s="1"/>
  <c r="H103" i="33"/>
  <c r="G103" i="33"/>
  <c r="K93" i="33"/>
  <c r="L93" i="33" s="1"/>
  <c r="M93" i="33" s="1"/>
  <c r="N93" i="33" s="1"/>
  <c r="O93" i="33" s="1"/>
  <c r="G93" i="33"/>
  <c r="H93" i="33" s="1"/>
  <c r="I93" i="33" s="1"/>
  <c r="J93" i="33" s="1"/>
  <c r="F93" i="33"/>
  <c r="V90" i="33"/>
  <c r="T90" i="33"/>
  <c r="S90" i="33"/>
  <c r="R90" i="33"/>
  <c r="Q90" i="33"/>
  <c r="P90" i="33"/>
  <c r="O90" i="33"/>
  <c r="N90" i="33"/>
  <c r="M90" i="33"/>
  <c r="L90" i="33"/>
  <c r="K90" i="33"/>
  <c r="J90" i="33"/>
  <c r="I90" i="33"/>
  <c r="H90" i="33"/>
  <c r="G90" i="33"/>
  <c r="F90" i="33"/>
  <c r="V89" i="33"/>
  <c r="U89" i="33"/>
  <c r="V88" i="33"/>
  <c r="U88" i="33"/>
  <c r="V87" i="33"/>
  <c r="U87" i="33"/>
  <c r="V86" i="33"/>
  <c r="U86" i="33"/>
  <c r="V85" i="33"/>
  <c r="U85" i="33"/>
  <c r="V84" i="33"/>
  <c r="U84" i="33"/>
  <c r="V83" i="33"/>
  <c r="U83" i="33"/>
  <c r="V82" i="33"/>
  <c r="U82" i="33"/>
  <c r="U90" i="33" s="1"/>
  <c r="V81" i="33"/>
  <c r="U81" i="33"/>
  <c r="G75" i="33"/>
  <c r="G113" i="33" s="1"/>
  <c r="T74" i="33"/>
  <c r="S74" i="33"/>
  <c r="P74" i="33"/>
  <c r="O74" i="33"/>
  <c r="L74" i="33"/>
  <c r="L75" i="33" s="1"/>
  <c r="K74" i="33"/>
  <c r="H74" i="33"/>
  <c r="H75" i="33" s="1"/>
  <c r="H113" i="33" s="1"/>
  <c r="G74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D73" i="33"/>
  <c r="V72" i="33"/>
  <c r="U72" i="33"/>
  <c r="V70" i="33"/>
  <c r="U70" i="33"/>
  <c r="V69" i="33"/>
  <c r="U69" i="33"/>
  <c r="V68" i="33"/>
  <c r="U68" i="33"/>
  <c r="V67" i="33"/>
  <c r="U67" i="33"/>
  <c r="V66" i="33"/>
  <c r="U66" i="33"/>
  <c r="V65" i="33"/>
  <c r="U65" i="33"/>
  <c r="V64" i="33"/>
  <c r="U64" i="33"/>
  <c r="U73" i="33" s="1"/>
  <c r="V63" i="33"/>
  <c r="V73" i="33" s="1"/>
  <c r="U63" i="33"/>
  <c r="T61" i="33"/>
  <c r="S61" i="33"/>
  <c r="R61" i="33"/>
  <c r="R74" i="33" s="1"/>
  <c r="Q61" i="33"/>
  <c r="P61" i="33"/>
  <c r="O61" i="33"/>
  <c r="N61" i="33"/>
  <c r="N74" i="33" s="1"/>
  <c r="N75" i="33" s="1"/>
  <c r="M61" i="33"/>
  <c r="L61" i="33"/>
  <c r="K61" i="33"/>
  <c r="J61" i="33"/>
  <c r="J74" i="33" s="1"/>
  <c r="J75" i="33" s="1"/>
  <c r="J113" i="33" s="1"/>
  <c r="I61" i="33"/>
  <c r="H61" i="33"/>
  <c r="G61" i="33"/>
  <c r="F61" i="33"/>
  <c r="F74" i="33" s="1"/>
  <c r="F75" i="33" s="1"/>
  <c r="F113" i="33" s="1"/>
  <c r="D61" i="33"/>
  <c r="V60" i="33"/>
  <c r="U60" i="33"/>
  <c r="V59" i="33"/>
  <c r="V61" i="33" s="1"/>
  <c r="V74" i="33" s="1"/>
  <c r="U59" i="33"/>
  <c r="U61" i="33" s="1"/>
  <c r="U74" i="33" s="1"/>
  <c r="D59" i="33"/>
  <c r="M56" i="33"/>
  <c r="Q55" i="33"/>
  <c r="M55" i="33"/>
  <c r="I55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D54" i="33"/>
  <c r="V53" i="33"/>
  <c r="U53" i="33"/>
  <c r="V52" i="33"/>
  <c r="U52" i="33"/>
  <c r="V51" i="33"/>
  <c r="U51" i="33"/>
  <c r="V50" i="33"/>
  <c r="U50" i="33"/>
  <c r="V49" i="33"/>
  <c r="V54" i="33" s="1"/>
  <c r="U49" i="33"/>
  <c r="U54" i="33" s="1"/>
  <c r="V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D47" i="33"/>
  <c r="V46" i="33"/>
  <c r="U46" i="33"/>
  <c r="V45" i="33"/>
  <c r="U45" i="33"/>
  <c r="V44" i="33"/>
  <c r="U44" i="33"/>
  <c r="V43" i="33"/>
  <c r="U43" i="33"/>
  <c r="V42" i="33"/>
  <c r="U42" i="33"/>
  <c r="V41" i="33"/>
  <c r="U41" i="33"/>
  <c r="V40" i="33"/>
  <c r="U40" i="33"/>
  <c r="U47" i="33" s="1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D38" i="33"/>
  <c r="V37" i="33"/>
  <c r="U37" i="33"/>
  <c r="V36" i="33"/>
  <c r="U36" i="33"/>
  <c r="V35" i="33"/>
  <c r="U35" i="33"/>
  <c r="V34" i="33"/>
  <c r="U34" i="33"/>
  <c r="V33" i="33"/>
  <c r="U33" i="33"/>
  <c r="V32" i="33"/>
  <c r="U32" i="33"/>
  <c r="V31" i="33"/>
  <c r="U31" i="33"/>
  <c r="V30" i="33"/>
  <c r="U30" i="33"/>
  <c r="V29" i="33"/>
  <c r="V38" i="33" s="1"/>
  <c r="U29" i="33"/>
  <c r="U38" i="33" s="1"/>
  <c r="T27" i="33"/>
  <c r="S27" i="33"/>
  <c r="R27" i="33"/>
  <c r="Q27" i="33"/>
  <c r="P27" i="33"/>
  <c r="O27" i="33"/>
  <c r="N27" i="33"/>
  <c r="M27" i="33"/>
  <c r="L27" i="33"/>
  <c r="K27" i="33"/>
  <c r="K55" i="33" s="1"/>
  <c r="J27" i="33"/>
  <c r="I27" i="33"/>
  <c r="H27" i="33"/>
  <c r="G27" i="33"/>
  <c r="F27" i="33"/>
  <c r="D27" i="33"/>
  <c r="U26" i="33"/>
  <c r="V26" i="33" s="1"/>
  <c r="V23" i="33"/>
  <c r="U23" i="33"/>
  <c r="U22" i="33"/>
  <c r="V22" i="33" s="1"/>
  <c r="V21" i="33"/>
  <c r="U21" i="33"/>
  <c r="U20" i="33"/>
  <c r="V20" i="33" s="1"/>
  <c r="V19" i="33"/>
  <c r="U19" i="33"/>
  <c r="U18" i="33"/>
  <c r="V18" i="33" s="1"/>
  <c r="V17" i="33"/>
  <c r="U17" i="33"/>
  <c r="U16" i="33"/>
  <c r="U27" i="33" s="1"/>
  <c r="T14" i="33"/>
  <c r="T55" i="33" s="1"/>
  <c r="T76" i="33" s="1"/>
  <c r="S14" i="33"/>
  <c r="R14" i="33"/>
  <c r="R55" i="33" s="1"/>
  <c r="Q14" i="33"/>
  <c r="P14" i="33"/>
  <c r="P55" i="33" s="1"/>
  <c r="P76" i="33" s="1"/>
  <c r="O14" i="33"/>
  <c r="O55" i="33" s="1"/>
  <c r="N14" i="33"/>
  <c r="N55" i="33" s="1"/>
  <c r="M14" i="33"/>
  <c r="L14" i="33"/>
  <c r="L55" i="33" s="1"/>
  <c r="L56" i="33" s="1"/>
  <c r="K14" i="33"/>
  <c r="J14" i="33"/>
  <c r="J55" i="33" s="1"/>
  <c r="I14" i="33"/>
  <c r="H14" i="33"/>
  <c r="H55" i="33" s="1"/>
  <c r="H56" i="33" s="1"/>
  <c r="H114" i="33" s="1"/>
  <c r="G14" i="33"/>
  <c r="G55" i="33" s="1"/>
  <c r="F14" i="33"/>
  <c r="F55" i="33" s="1"/>
  <c r="D14" i="33"/>
  <c r="V13" i="33"/>
  <c r="U13" i="33"/>
  <c r="V12" i="33"/>
  <c r="U12" i="33"/>
  <c r="V11" i="33"/>
  <c r="U11" i="33"/>
  <c r="V10" i="33"/>
  <c r="U10" i="33"/>
  <c r="V9" i="33"/>
  <c r="U9" i="33"/>
  <c r="V8" i="33"/>
  <c r="U8" i="33"/>
  <c r="V7" i="33"/>
  <c r="V14" i="33" s="1"/>
  <c r="U7" i="33"/>
  <c r="U14" i="33" s="1"/>
  <c r="V48" i="32"/>
  <c r="U48" i="32"/>
  <c r="G122" i="32"/>
  <c r="G119" i="32" s="1"/>
  <c r="G121" i="32"/>
  <c r="G120" i="32"/>
  <c r="K111" i="32"/>
  <c r="J111" i="32"/>
  <c r="I111" i="32"/>
  <c r="H111" i="32"/>
  <c r="G111" i="32"/>
  <c r="F111" i="32"/>
  <c r="AC103" i="32"/>
  <c r="AB103" i="32"/>
  <c r="AA103" i="32"/>
  <c r="Z103" i="32"/>
  <c r="Y103" i="32"/>
  <c r="X103" i="32"/>
  <c r="W103" i="32"/>
  <c r="V103" i="32"/>
  <c r="V104" i="32" s="1"/>
  <c r="U103" i="32"/>
  <c r="K103" i="32"/>
  <c r="J103" i="32"/>
  <c r="I103" i="32"/>
  <c r="H103" i="32"/>
  <c r="G103" i="32"/>
  <c r="F93" i="32"/>
  <c r="G93" i="32" s="1"/>
  <c r="H93" i="32" s="1"/>
  <c r="I93" i="32" s="1"/>
  <c r="J93" i="32" s="1"/>
  <c r="T90" i="32"/>
  <c r="S90" i="32"/>
  <c r="R90" i="32"/>
  <c r="Q90" i="32"/>
  <c r="P90" i="32"/>
  <c r="O90" i="32"/>
  <c r="N90" i="32"/>
  <c r="M90" i="32"/>
  <c r="L90" i="32"/>
  <c r="K90" i="32"/>
  <c r="J90" i="32"/>
  <c r="I90" i="32"/>
  <c r="H90" i="32"/>
  <c r="G90" i="32"/>
  <c r="F90" i="32"/>
  <c r="V89" i="32"/>
  <c r="U89" i="32"/>
  <c r="V88" i="32"/>
  <c r="U88" i="32"/>
  <c r="V87" i="32"/>
  <c r="U87" i="32"/>
  <c r="V86" i="32"/>
  <c r="U86" i="32"/>
  <c r="V85" i="32"/>
  <c r="U85" i="32"/>
  <c r="V84" i="32"/>
  <c r="U84" i="32"/>
  <c r="V83" i="32"/>
  <c r="U83" i="32"/>
  <c r="V82" i="32"/>
  <c r="U82" i="32"/>
  <c r="V81" i="32"/>
  <c r="U81" i="32"/>
  <c r="T73" i="32"/>
  <c r="S73" i="32"/>
  <c r="R73" i="32"/>
  <c r="Q73" i="32"/>
  <c r="P73" i="32"/>
  <c r="O73" i="32"/>
  <c r="N73" i="32"/>
  <c r="M73" i="32"/>
  <c r="L73" i="32"/>
  <c r="K73" i="32"/>
  <c r="J73" i="32"/>
  <c r="I73" i="32"/>
  <c r="H73" i="32"/>
  <c r="G73" i="32"/>
  <c r="F73" i="32"/>
  <c r="D73" i="32"/>
  <c r="V72" i="32"/>
  <c r="U72" i="32"/>
  <c r="V70" i="32"/>
  <c r="U70" i="32"/>
  <c r="V69" i="32"/>
  <c r="U69" i="32"/>
  <c r="V68" i="32"/>
  <c r="U68" i="32"/>
  <c r="V67" i="32"/>
  <c r="U67" i="32"/>
  <c r="V66" i="32"/>
  <c r="U66" i="32"/>
  <c r="V65" i="32"/>
  <c r="U65" i="32"/>
  <c r="V64" i="32"/>
  <c r="U64" i="32"/>
  <c r="V63" i="32"/>
  <c r="U63" i="32"/>
  <c r="T61" i="32"/>
  <c r="S61" i="32"/>
  <c r="R61" i="32"/>
  <c r="Q61" i="32"/>
  <c r="P61" i="32"/>
  <c r="O61" i="32"/>
  <c r="N61" i="32"/>
  <c r="M61" i="32"/>
  <c r="L61" i="32"/>
  <c r="V60" i="32"/>
  <c r="U60" i="32"/>
  <c r="V59" i="32"/>
  <c r="V61" i="32" s="1"/>
  <c r="U59" i="32"/>
  <c r="D61" i="32"/>
  <c r="T53" i="32"/>
  <c r="S53" i="32"/>
  <c r="R53" i="32"/>
  <c r="Q53" i="32"/>
  <c r="P53" i="32"/>
  <c r="O53" i="32"/>
  <c r="N53" i="32"/>
  <c r="M53" i="32"/>
  <c r="L53" i="32"/>
  <c r="K53" i="32"/>
  <c r="J53" i="32"/>
  <c r="I53" i="32"/>
  <c r="H53" i="32"/>
  <c r="G53" i="32"/>
  <c r="F53" i="32"/>
  <c r="D53" i="32"/>
  <c r="V52" i="32"/>
  <c r="U52" i="32"/>
  <c r="V51" i="32"/>
  <c r="U51" i="32"/>
  <c r="V50" i="32"/>
  <c r="U50" i="32"/>
  <c r="V49" i="32"/>
  <c r="U49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D46" i="32"/>
  <c r="V45" i="32"/>
  <c r="U45" i="32"/>
  <c r="V44" i="32"/>
  <c r="U44" i="32"/>
  <c r="V43" i="32"/>
  <c r="U43" i="32"/>
  <c r="V42" i="32"/>
  <c r="U42" i="32"/>
  <c r="V41" i="32"/>
  <c r="U41" i="32"/>
  <c r="V40" i="32"/>
  <c r="U40" i="32"/>
  <c r="V39" i="32"/>
  <c r="U39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D37" i="32"/>
  <c r="V36" i="32"/>
  <c r="U36" i="32"/>
  <c r="V35" i="32"/>
  <c r="U35" i="32"/>
  <c r="V34" i="32"/>
  <c r="U34" i="32"/>
  <c r="V33" i="32"/>
  <c r="U33" i="32"/>
  <c r="V32" i="32"/>
  <c r="U32" i="32"/>
  <c r="V31" i="32"/>
  <c r="U31" i="32"/>
  <c r="V30" i="32"/>
  <c r="U30" i="32"/>
  <c r="V29" i="32"/>
  <c r="U29" i="32"/>
  <c r="V28" i="32"/>
  <c r="U28" i="32"/>
  <c r="T26" i="32"/>
  <c r="S26" i="32"/>
  <c r="R26" i="32"/>
  <c r="Q26" i="32"/>
  <c r="P26" i="32"/>
  <c r="O26" i="32"/>
  <c r="N26" i="32"/>
  <c r="M26" i="32"/>
  <c r="L26" i="32"/>
  <c r="K26" i="32"/>
  <c r="J26" i="32"/>
  <c r="I26" i="32"/>
  <c r="H26" i="32"/>
  <c r="G26" i="32"/>
  <c r="F26" i="32"/>
  <c r="D26" i="32"/>
  <c r="U25" i="32"/>
  <c r="V25" i="32" s="1"/>
  <c r="U22" i="32"/>
  <c r="V22" i="32" s="1"/>
  <c r="U21" i="32"/>
  <c r="V21" i="32" s="1"/>
  <c r="U20" i="32"/>
  <c r="V20" i="32" s="1"/>
  <c r="U19" i="32"/>
  <c r="V19" i="32" s="1"/>
  <c r="U18" i="32"/>
  <c r="V18" i="32" s="1"/>
  <c r="U17" i="32"/>
  <c r="V17" i="32" s="1"/>
  <c r="U16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D14" i="32"/>
  <c r="V13" i="32"/>
  <c r="U13" i="32"/>
  <c r="V12" i="32"/>
  <c r="U12" i="32"/>
  <c r="V11" i="32"/>
  <c r="U11" i="32"/>
  <c r="V10" i="32"/>
  <c r="U10" i="32"/>
  <c r="V9" i="32"/>
  <c r="U9" i="32"/>
  <c r="V8" i="32"/>
  <c r="U8" i="32"/>
  <c r="V7" i="32"/>
  <c r="U7" i="32"/>
  <c r="N74" i="32" l="1"/>
  <c r="P91" i="33"/>
  <c r="P77" i="33"/>
  <c r="T91" i="33"/>
  <c r="K76" i="33"/>
  <c r="K56" i="33"/>
  <c r="K114" i="33" s="1"/>
  <c r="P93" i="33"/>
  <c r="Q93" i="33" s="1"/>
  <c r="R93" i="33" s="1"/>
  <c r="S93" i="33" s="1"/>
  <c r="O75" i="33"/>
  <c r="F76" i="33"/>
  <c r="F56" i="33"/>
  <c r="F114" i="33" s="1"/>
  <c r="J76" i="33"/>
  <c r="J56" i="33"/>
  <c r="J114" i="33" s="1"/>
  <c r="N76" i="33"/>
  <c r="N56" i="33"/>
  <c r="R76" i="33"/>
  <c r="R56" i="33"/>
  <c r="G76" i="33"/>
  <c r="G56" i="33"/>
  <c r="G114" i="33" s="1"/>
  <c r="O76" i="33"/>
  <c r="O56" i="33"/>
  <c r="R75" i="33"/>
  <c r="P75" i="33"/>
  <c r="K75" i="33"/>
  <c r="K113" i="33" s="1"/>
  <c r="L76" i="33"/>
  <c r="U55" i="33"/>
  <c r="S55" i="33"/>
  <c r="V16" i="33"/>
  <c r="V27" i="33" s="1"/>
  <c r="V55" i="33" s="1"/>
  <c r="Q56" i="33"/>
  <c r="P56" i="33"/>
  <c r="I76" i="33"/>
  <c r="I56" i="33"/>
  <c r="I114" i="33" s="1"/>
  <c r="I74" i="33"/>
  <c r="I75" i="33" s="1"/>
  <c r="I113" i="33" s="1"/>
  <c r="M74" i="33"/>
  <c r="M75" i="33" s="1"/>
  <c r="Q74" i="33"/>
  <c r="Q75" i="33" s="1"/>
  <c r="H76" i="33"/>
  <c r="V104" i="33"/>
  <c r="U104" i="33"/>
  <c r="F74" i="32"/>
  <c r="F75" i="32" s="1"/>
  <c r="F113" i="32" s="1"/>
  <c r="J74" i="32"/>
  <c r="J75" i="32" s="1"/>
  <c r="J113" i="32" s="1"/>
  <c r="R74" i="32"/>
  <c r="U37" i="32"/>
  <c r="G74" i="32"/>
  <c r="G75" i="32" s="1"/>
  <c r="G113" i="32" s="1"/>
  <c r="K74" i="32"/>
  <c r="S74" i="32"/>
  <c r="U53" i="32"/>
  <c r="V53" i="32"/>
  <c r="H74" i="32"/>
  <c r="L74" i="32"/>
  <c r="P74" i="32"/>
  <c r="T74" i="32"/>
  <c r="U46" i="32"/>
  <c r="O74" i="32"/>
  <c r="V90" i="32"/>
  <c r="V14" i="32"/>
  <c r="I54" i="32"/>
  <c r="I55" i="32" s="1"/>
  <c r="I114" i="32" s="1"/>
  <c r="M54" i="32"/>
  <c r="Q54" i="32"/>
  <c r="U26" i="32"/>
  <c r="F54" i="32"/>
  <c r="R54" i="32"/>
  <c r="R76" i="32" s="1"/>
  <c r="V16" i="32"/>
  <c r="V26" i="32" s="1"/>
  <c r="V73" i="32"/>
  <c r="V74" i="32" s="1"/>
  <c r="U90" i="32"/>
  <c r="U14" i="32"/>
  <c r="G54" i="32"/>
  <c r="N54" i="32"/>
  <c r="N76" i="32" s="1"/>
  <c r="V46" i="32"/>
  <c r="U73" i="32"/>
  <c r="U74" i="32" s="1"/>
  <c r="J104" i="32"/>
  <c r="Z104" i="32"/>
  <c r="K54" i="32"/>
  <c r="V37" i="32"/>
  <c r="H54" i="32"/>
  <c r="L54" i="32"/>
  <c r="P54" i="32"/>
  <c r="T54" i="32"/>
  <c r="J54" i="32"/>
  <c r="O54" i="32"/>
  <c r="H75" i="32"/>
  <c r="H113" i="32" s="1"/>
  <c r="I74" i="32"/>
  <c r="I75" i="32" s="1"/>
  <c r="I113" i="32" s="1"/>
  <c r="M74" i="32"/>
  <c r="K93" i="32"/>
  <c r="Q74" i="32"/>
  <c r="S54" i="32"/>
  <c r="U104" i="32"/>
  <c r="G76" i="32" l="1"/>
  <c r="G91" i="32" s="1"/>
  <c r="G92" i="32" s="1"/>
  <c r="G112" i="32" s="1"/>
  <c r="Q76" i="32"/>
  <c r="F76" i="32"/>
  <c r="F91" i="32" s="1"/>
  <c r="F92" i="32" s="1"/>
  <c r="F112" i="32" s="1"/>
  <c r="H76" i="32"/>
  <c r="H77" i="32" s="1"/>
  <c r="P76" i="32"/>
  <c r="P91" i="32" s="1"/>
  <c r="M76" i="32"/>
  <c r="I77" i="33"/>
  <c r="I91" i="33"/>
  <c r="I92" i="33" s="1"/>
  <c r="I112" i="33" s="1"/>
  <c r="S76" i="33"/>
  <c r="S56" i="33"/>
  <c r="O91" i="33"/>
  <c r="O92" i="33" s="1"/>
  <c r="O77" i="33"/>
  <c r="R77" i="33"/>
  <c r="R91" i="33"/>
  <c r="R92" i="33" s="1"/>
  <c r="J77" i="33"/>
  <c r="J91" i="33"/>
  <c r="J92" i="33" s="1"/>
  <c r="J112" i="33" s="1"/>
  <c r="T93" i="33"/>
  <c r="S75" i="33"/>
  <c r="T92" i="33"/>
  <c r="H91" i="33"/>
  <c r="H92" i="33" s="1"/>
  <c r="H112" i="33" s="1"/>
  <c r="H77" i="33"/>
  <c r="M76" i="33"/>
  <c r="L91" i="33"/>
  <c r="L92" i="33" s="1"/>
  <c r="L77" i="33"/>
  <c r="Q76" i="33"/>
  <c r="G91" i="33"/>
  <c r="G92" i="33" s="1"/>
  <c r="G112" i="33" s="1"/>
  <c r="G77" i="33"/>
  <c r="N77" i="33"/>
  <c r="N91" i="33"/>
  <c r="N92" i="33" s="1"/>
  <c r="F77" i="33"/>
  <c r="V76" i="33"/>
  <c r="F91" i="33"/>
  <c r="F92" i="33" s="1"/>
  <c r="F112" i="33" s="1"/>
  <c r="U76" i="33"/>
  <c r="K91" i="33"/>
  <c r="K92" i="33" s="1"/>
  <c r="K112" i="33" s="1"/>
  <c r="K77" i="33"/>
  <c r="P92" i="33"/>
  <c r="O76" i="32"/>
  <c r="J76" i="32"/>
  <c r="J77" i="32" s="1"/>
  <c r="T76" i="32"/>
  <c r="T91" i="32" s="1"/>
  <c r="K76" i="32"/>
  <c r="K91" i="32" s="1"/>
  <c r="K92" i="32" s="1"/>
  <c r="K112" i="32" s="1"/>
  <c r="G55" i="32"/>
  <c r="G114" i="32" s="1"/>
  <c r="J55" i="32"/>
  <c r="J114" i="32" s="1"/>
  <c r="L76" i="32"/>
  <c r="L91" i="32" s="1"/>
  <c r="H91" i="32"/>
  <c r="H92" i="32" s="1"/>
  <c r="H112" i="32" s="1"/>
  <c r="F55" i="32"/>
  <c r="F114" i="32" s="1"/>
  <c r="V54" i="32"/>
  <c r="U54" i="32"/>
  <c r="H55" i="32"/>
  <c r="H114" i="32" s="1"/>
  <c r="S76" i="32"/>
  <c r="L93" i="32"/>
  <c r="K75" i="32"/>
  <c r="K113" i="32" s="1"/>
  <c r="R91" i="32"/>
  <c r="O91" i="32"/>
  <c r="G77" i="32"/>
  <c r="M91" i="32"/>
  <c r="I76" i="32"/>
  <c r="Q91" i="32"/>
  <c r="N91" i="32"/>
  <c r="K55" i="32"/>
  <c r="K114" i="32" s="1"/>
  <c r="F77" i="32" l="1"/>
  <c r="J91" i="32"/>
  <c r="J92" i="32" s="1"/>
  <c r="J112" i="32" s="1"/>
  <c r="M77" i="33"/>
  <c r="M91" i="33"/>
  <c r="M92" i="33" s="1"/>
  <c r="Q77" i="33"/>
  <c r="Q91" i="33"/>
  <c r="Q92" i="33" s="1"/>
  <c r="T75" i="33"/>
  <c r="T77" i="33"/>
  <c r="S91" i="33"/>
  <c r="S92" i="33" s="1"/>
  <c r="S77" i="33"/>
  <c r="V76" i="32"/>
  <c r="K77" i="32"/>
  <c r="U76" i="32"/>
  <c r="M93" i="32"/>
  <c r="L75" i="32"/>
  <c r="L77" i="32"/>
  <c r="L55" i="32"/>
  <c r="I77" i="32"/>
  <c r="I91" i="32"/>
  <c r="I92" i="32" s="1"/>
  <c r="I112" i="32" s="1"/>
  <c r="S91" i="32"/>
  <c r="L92" i="32"/>
  <c r="N93" i="32" l="1"/>
  <c r="M55" i="32"/>
  <c r="M77" i="32"/>
  <c r="M75" i="32"/>
  <c r="M92" i="32"/>
  <c r="O93" i="32" l="1"/>
  <c r="N75" i="32"/>
  <c r="N55" i="32"/>
  <c r="N77" i="32"/>
  <c r="N92" i="32"/>
  <c r="P93" i="32" l="1"/>
  <c r="O75" i="32"/>
  <c r="O55" i="32"/>
  <c r="O77" i="32"/>
  <c r="O92" i="32"/>
  <c r="Q93" i="32" l="1"/>
  <c r="P77" i="32"/>
  <c r="P55" i="32"/>
  <c r="P75" i="32"/>
  <c r="P92" i="32"/>
  <c r="Q55" i="32" l="1"/>
  <c r="R93" i="32"/>
  <c r="Q77" i="32"/>
  <c r="Q75" i="32"/>
  <c r="Q92" i="32"/>
  <c r="R75" i="32" l="1"/>
  <c r="S93" i="32"/>
  <c r="R55" i="32"/>
  <c r="R77" i="32"/>
  <c r="R92" i="32"/>
  <c r="T93" i="32" l="1"/>
  <c r="S75" i="32"/>
  <c r="S55" i="32"/>
  <c r="S77" i="32"/>
  <c r="S92" i="32"/>
  <c r="T77" i="32" l="1"/>
  <c r="T75" i="32"/>
  <c r="T9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Gail Ober</author>
    <author>tc={BFB2517C-2563-4C22-ADD0-F9665197D489}</author>
  </authors>
  <commentList>
    <comment ref="C20" authorId="0" shapeId="0" xr:uid="{F364D1BE-8219-4722-83D1-9B62A8C52390}">
      <text>
        <r>
          <rPr>
            <b/>
            <sz val="9"/>
            <color rgb="FF000000"/>
            <rFont val="Tahoma"/>
            <family val="2"/>
          </rPr>
          <t>Gail Ober: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Why replace a 2023?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Maybe should be 2014 F-150 T-8
</t>
        </r>
      </text>
    </comment>
    <comment ref="C21" authorId="1" shapeId="0" xr:uid="{BFB2517C-2563-4C22-ADD0-F9665197D4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T-5 is a 2019
 Freightliner. Not a 2014 International
</t>
      </text>
    </comment>
    <comment ref="C49" authorId="0" shapeId="0" xr:uid="{3E2A8032-C857-41A8-BAA9-2C715692BEF0}">
      <text>
        <r>
          <rPr>
            <b/>
            <sz val="9"/>
            <color rgb="FF000000"/>
            <rFont val="Tahoma"/>
            <family val="2"/>
          </rPr>
          <t>Gail Ober: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Delecte Library Section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Gail Ober</author>
    <author>tc={69024073-6911-45C3-B9DB-2EDA3F2EA750}</author>
  </authors>
  <commentList>
    <comment ref="C21" authorId="0" shapeId="0" xr:uid="{7A24A93B-FA3C-4C73-84E7-ABE707CE5781}">
      <text>
        <r>
          <rPr>
            <b/>
            <sz val="9"/>
            <color rgb="FF000000"/>
            <rFont val="Tahoma"/>
            <family val="2"/>
          </rPr>
          <t>Gail Ober: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Why replace a 2023?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Maybe should be 2014 F-150 T-8
</t>
        </r>
      </text>
    </comment>
    <comment ref="C22" authorId="1" shapeId="0" xr:uid="{69024073-6911-45C3-B9DB-2EDA3F2EA75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T-5 is a 2019
 Freightliner. Not a 2014 International
</t>
      </text>
    </comment>
    <comment ref="C50" authorId="0" shapeId="0" xr:uid="{CFB6054A-C2D2-4EFE-84EC-BB5C60D57FBA}">
      <text>
        <r>
          <rPr>
            <b/>
            <sz val="9"/>
            <color rgb="FF000000"/>
            <rFont val="Tahoma"/>
            <family val="2"/>
          </rPr>
          <t>Gail Ober: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Delecte Library Section</t>
        </r>
      </text>
    </comment>
  </commentList>
</comments>
</file>

<file path=xl/sharedStrings.xml><?xml version="1.0" encoding="utf-8"?>
<sst xmlns="http://schemas.openxmlformats.org/spreadsheetml/2006/main" count="352" uniqueCount="144">
  <si>
    <t>PRELIMINARY TOTAL</t>
  </si>
  <si>
    <t>TOTAL AMOUNT TO BE FUNDED BY PROPERTY TAX</t>
  </si>
  <si>
    <t>PRELIMINARY IMPACT ON TOWN TAX RATE</t>
  </si>
  <si>
    <t>Anticipated Cost</t>
  </si>
  <si>
    <t>CRF Subtotal</t>
  </si>
  <si>
    <t>Method(s) of Financing / Notes</t>
  </si>
  <si>
    <t>BOND PAYMENTS</t>
  </si>
  <si>
    <t>CAPITAL RESERVE FUND (CRF) AND EXPENDABLE TRUST (EXPTR) DEPOSITS</t>
  </si>
  <si>
    <t>Highway Department Subtotal</t>
  </si>
  <si>
    <t>Bond Payment Subtotal</t>
  </si>
  <si>
    <t>Fire and Rescue Department Subtotal</t>
  </si>
  <si>
    <t>average yearly growth</t>
  </si>
  <si>
    <t>PROJECT SUBTOTAL</t>
  </si>
  <si>
    <t>PROJECT IMPACT ON TOWN TAX RATE</t>
  </si>
  <si>
    <t>Reimbursement per Year</t>
  </si>
  <si>
    <t>BOND PAYMENTS AND CAPITAL RESERVE FUND (CRF) AND EXPENDABLE TRUST (EXPTR) DEPOSITS</t>
  </si>
  <si>
    <t>Costs</t>
  </si>
  <si>
    <t>Net Impact</t>
  </si>
  <si>
    <t>BOND/FUND DEPOSIT SUBTOTAL</t>
  </si>
  <si>
    <t>BOND/FUND DEPOSIT IMPACT ON TOWN TAX RATE</t>
  </si>
  <si>
    <t xml:space="preserve">baseline </t>
  </si>
  <si>
    <t>SUBTOTAL OFFSETTING REVENUES</t>
  </si>
  <si>
    <t xml:space="preserve">OFFSETTING REVENUES / REIMBURSEMENTS </t>
  </si>
  <si>
    <t>Offsetting Revenues</t>
  </si>
  <si>
    <t>reassessment</t>
  </si>
  <si>
    <t xml:space="preserve">Net valuation history for </t>
  </si>
  <si>
    <t>AVERAGE GROWTH calc</t>
  </si>
  <si>
    <t>Police Department Subtotal</t>
  </si>
  <si>
    <t>For TownChart</t>
  </si>
  <si>
    <t>CRF/Bond Payments</t>
  </si>
  <si>
    <t>Project Totals</t>
  </si>
  <si>
    <t>Reimbursements</t>
  </si>
  <si>
    <t>Board of Selectmen Subtotal</t>
  </si>
  <si>
    <t>Project Description</t>
  </si>
  <si>
    <t>PROJECT DESCRIPTIONS: DEPARTMENT CAPITAL PURCHASES/EXPENDITURES</t>
  </si>
  <si>
    <t>Fire and Rescue Department</t>
  </si>
  <si>
    <t>Highway Department</t>
  </si>
  <si>
    <t>Police Department</t>
  </si>
  <si>
    <t>Library Subtotal</t>
  </si>
  <si>
    <t>Balance as of 12/31/24</t>
  </si>
  <si>
    <t>Total 2025-2030</t>
  </si>
  <si>
    <t>Replacement of Rescue 1</t>
  </si>
  <si>
    <t>Replace 1975 "Water Truck" with a slide in water tank</t>
  </si>
  <si>
    <t>Replace 1989 Loader</t>
  </si>
  <si>
    <t>Waste Oil Heater for Transfer Station</t>
  </si>
  <si>
    <t>Construct new Salt Shed</t>
  </si>
  <si>
    <t>Goldstar/Bridge/Command Car/Cruisers</t>
  </si>
  <si>
    <t xml:space="preserve"> </t>
  </si>
  <si>
    <t>Replace 2008 Rescue (R-1)</t>
  </si>
  <si>
    <t>Replace 2011 International Dump/Plow Truck (T-1)</t>
  </si>
  <si>
    <t>$10k prop tax annually</t>
  </si>
  <si>
    <t>$30k prop tax annually</t>
  </si>
  <si>
    <t>$12k prop tax annually</t>
  </si>
  <si>
    <t>$1k prop tax annually</t>
  </si>
  <si>
    <t>$5k prop tax annually</t>
  </si>
  <si>
    <t xml:space="preserve">$91,024 Prop Tax </t>
  </si>
  <si>
    <t>$63k Prop Tax</t>
  </si>
  <si>
    <t>$125k Prop Tax - $125k Capital Reserve</t>
  </si>
  <si>
    <t>$100k Prop Tax</t>
  </si>
  <si>
    <t>$160k Capital Reserve $120k Prop Tax</t>
  </si>
  <si>
    <t>$50k Prop Tax</t>
  </si>
  <si>
    <t>$73K Prop Tax</t>
  </si>
  <si>
    <t>Replace 2021 Police Intercepter Utility AWD (Unit #2)</t>
  </si>
  <si>
    <t>Replace 2021 Police Intercepter Utility AWD (Unit #1)</t>
  </si>
  <si>
    <t>Replace 2018 Police Intercepter Utility AWD (Unit 4#)</t>
  </si>
  <si>
    <t>Replace 2018 Police Intercepter Utility AWD (Unit 3#)</t>
  </si>
  <si>
    <t>Replace 2023 Police Intercepter Utility AWD (Unit #5)</t>
  </si>
  <si>
    <t>$80k Prop Tax</t>
  </si>
  <si>
    <t>$21,500 Prop Tax</t>
  </si>
  <si>
    <t>Replace 2016 HME Intruder II (E-2)</t>
  </si>
  <si>
    <t>Replace 2011 International Pumper (Tank-1)</t>
  </si>
  <si>
    <t>Prop Tax - Cap Reserve</t>
  </si>
  <si>
    <t>Replace 2021 Ford F-150</t>
  </si>
  <si>
    <t>Replace 2023 Ford F-550 XL (T-4)</t>
  </si>
  <si>
    <t>Sam Lake</t>
  </si>
  <si>
    <t xml:space="preserve">Municipal Building </t>
  </si>
  <si>
    <t>Elkins Library</t>
  </si>
  <si>
    <t>Elkins Museum</t>
  </si>
  <si>
    <t>Houser Museum</t>
  </si>
  <si>
    <t>Transfer Station</t>
  </si>
  <si>
    <t>Project #</t>
  </si>
  <si>
    <t>#1- 2025</t>
  </si>
  <si>
    <t>#2- 2025</t>
  </si>
  <si>
    <t>#3- 2025</t>
  </si>
  <si>
    <t>#4- 2025</t>
  </si>
  <si>
    <t>#5- 2025</t>
  </si>
  <si>
    <t>#6- 2025</t>
  </si>
  <si>
    <t>#7- 2025</t>
  </si>
  <si>
    <t>#8- 2025</t>
  </si>
  <si>
    <t>#9- 2025</t>
  </si>
  <si>
    <t>#10- 2025</t>
  </si>
  <si>
    <t>#12- 2025</t>
  </si>
  <si>
    <t>#13- 2025</t>
  </si>
  <si>
    <t>#14- 2025</t>
  </si>
  <si>
    <t>#15- 2025</t>
  </si>
  <si>
    <t>#16- 2025</t>
  </si>
  <si>
    <t>#17- 2025</t>
  </si>
  <si>
    <t>#18- 2025</t>
  </si>
  <si>
    <t>#19- 2025</t>
  </si>
  <si>
    <t>#20- 2025</t>
  </si>
  <si>
    <t>#21- 2025</t>
  </si>
  <si>
    <t>#22- 2025</t>
  </si>
  <si>
    <t>#23- 2025</t>
  </si>
  <si>
    <t>Net Valuation with Utilities NH DRA</t>
  </si>
  <si>
    <t>2020 (prior to reval)</t>
  </si>
  <si>
    <t>n/a</t>
  </si>
  <si>
    <t>Highway Equipment CRF</t>
  </si>
  <si>
    <t>Highway Truck CRF</t>
  </si>
  <si>
    <t>Rescue Truck CRF</t>
  </si>
  <si>
    <t>Loader CRF</t>
  </si>
  <si>
    <t>Landfill CRF</t>
  </si>
  <si>
    <t>Town Building Maintenance CRF</t>
  </si>
  <si>
    <t>Total 2025-2039 (15 Years)</t>
  </si>
  <si>
    <t>Total 2025-2030 (6 Years)</t>
  </si>
  <si>
    <t>Cost per Year (6 Years)</t>
  </si>
  <si>
    <t>Fire Engine CRF</t>
  </si>
  <si>
    <t>$50k annually for 10 years starting in 2026</t>
  </si>
  <si>
    <t>Grader CRF</t>
  </si>
  <si>
    <t>$30k annally for 20 years starting in 2030</t>
  </si>
  <si>
    <t xml:space="preserve">#8- 2025, </t>
  </si>
  <si>
    <t>Average Change %</t>
  </si>
  <si>
    <t>Replace 2014 International  (T-5)</t>
  </si>
  <si>
    <t>Replace 2020 F-550 - (T-7)</t>
  </si>
  <si>
    <t>Replace 2023 F-550 - (T-4)</t>
  </si>
  <si>
    <t xml:space="preserve">$100k Capital Reserve </t>
  </si>
  <si>
    <t>Elkins Librabry</t>
  </si>
  <si>
    <t>Town of Canterbury Municipal Capital Improvements Schedule 2025-2030 (6 Years)</t>
  </si>
  <si>
    <t xml:space="preserve">ESTIMATED NET VALUATION baseline of $378,911,589 in 2024; projected 1.55% average annual increase </t>
  </si>
  <si>
    <t>Elkins Library - Heat Pumps</t>
  </si>
  <si>
    <t>NET IMPACT ON TOWN TAX RATE ($ per $1,000) (Less Offsetting Revenues)</t>
  </si>
  <si>
    <t>$67k Prop Tax</t>
  </si>
  <si>
    <t>$70K Prop Tax</t>
  </si>
  <si>
    <t>$03K Prop Tax</t>
  </si>
  <si>
    <t>Fire Truck</t>
  </si>
  <si>
    <t>Bridge/Command Car/Cruisers</t>
  </si>
  <si>
    <t>Goldstar</t>
  </si>
  <si>
    <t xml:space="preserve">$35,874 Prop Tax </t>
  </si>
  <si>
    <t>$107,650 Prop Tax</t>
  </si>
  <si>
    <t>$125k Equip. Cap. Reserve - $125k Capital Reserve</t>
  </si>
  <si>
    <t>$20,000 Prop Tax</t>
  </si>
  <si>
    <t>$18k Equip. Cap. Reserve</t>
  </si>
  <si>
    <t>Waste Oil Burner</t>
  </si>
  <si>
    <t>Replacement of Eng. 3</t>
  </si>
  <si>
    <t xml:space="preserve">$490,000 Bond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</si>
</sst>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</numFmts>
  <fonts count="33">
    <font>
      <sz val="10"/>
      <name val="Arial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i/>
      <sz val="13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3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FFFF00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rgb="FFC00000"/>
      <name val="Calibri (Body)"/>
    </font>
  </fonts>
  <fills count="1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204C8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vertical="top"/>
    </xf>
    <xf numFmtId="164" fontId="7" fillId="2" borderId="3" xfId="0" applyNumberFormat="1" applyFont="1" applyFill="1" applyBorder="1" applyAlignment="1">
      <alignment vertical="top"/>
    </xf>
    <xf numFmtId="164" fontId="7" fillId="2" borderId="2" xfId="0" applyNumberFormat="1" applyFont="1" applyFill="1" applyBorder="1" applyAlignment="1">
      <alignment vertical="top"/>
    </xf>
    <xf numFmtId="0" fontId="7" fillId="0" borderId="0" xfId="0" applyFont="1"/>
    <xf numFmtId="0" fontId="9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vertical="top"/>
    </xf>
    <xf numFmtId="0" fontId="9" fillId="0" borderId="2" xfId="0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164" fontId="7" fillId="0" borderId="3" xfId="0" applyNumberFormat="1" applyFont="1" applyBorder="1" applyAlignment="1">
      <alignment vertical="top"/>
    </xf>
    <xf numFmtId="164" fontId="7" fillId="0" borderId="2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/>
    <xf numFmtId="0" fontId="8" fillId="0" borderId="0" xfId="0" applyFont="1"/>
    <xf numFmtId="164" fontId="9" fillId="3" borderId="1" xfId="0" applyNumberFormat="1" applyFont="1" applyFill="1" applyBorder="1" applyAlignment="1">
      <alignment vertical="top"/>
    </xf>
    <xf numFmtId="0" fontId="7" fillId="3" borderId="0" xfId="0" applyFont="1" applyFill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164" fontId="11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 applyAlignment="1">
      <alignment vertical="top"/>
    </xf>
    <xf numFmtId="0" fontId="11" fillId="0" borderId="0" xfId="0" applyFont="1"/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 vertical="top" wrapText="1"/>
    </xf>
    <xf numFmtId="164" fontId="5" fillId="0" borderId="0" xfId="1" applyNumberFormat="1" applyFont="1" applyAlignment="1">
      <alignment horizontal="right" vertical="top" wrapText="1"/>
    </xf>
    <xf numFmtId="166" fontId="5" fillId="0" borderId="0" xfId="0" applyNumberFormat="1" applyFont="1" applyAlignment="1">
      <alignment horizontal="right"/>
    </xf>
    <xf numFmtId="166" fontId="5" fillId="0" borderId="27" xfId="0" applyNumberFormat="1" applyFont="1" applyBorder="1" applyAlignment="1">
      <alignment horizontal="right"/>
    </xf>
    <xf numFmtId="166" fontId="4" fillId="0" borderId="19" xfId="0" applyNumberFormat="1" applyFont="1" applyBorder="1"/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5" fillId="0" borderId="0" xfId="2" applyNumberFormat="1" applyFont="1" applyBorder="1" applyAlignment="1">
      <alignment horizontal="right"/>
    </xf>
    <xf numFmtId="166" fontId="4" fillId="0" borderId="0" xfId="2" applyNumberFormat="1" applyFont="1"/>
    <xf numFmtId="164" fontId="7" fillId="0" borderId="0" xfId="0" applyNumberFormat="1" applyFont="1"/>
    <xf numFmtId="165" fontId="6" fillId="5" borderId="17" xfId="0" applyNumberFormat="1" applyFont="1" applyFill="1" applyBorder="1" applyAlignment="1">
      <alignment horizontal="left" vertical="top" wrapText="1"/>
    </xf>
    <xf numFmtId="164" fontId="6" fillId="5" borderId="1" xfId="0" applyNumberFormat="1" applyFont="1" applyFill="1" applyBorder="1" applyAlignment="1">
      <alignment horizontal="right" vertical="top" wrapText="1"/>
    </xf>
    <xf numFmtId="164" fontId="6" fillId="5" borderId="16" xfId="0" applyNumberFormat="1" applyFont="1" applyFill="1" applyBorder="1" applyAlignment="1">
      <alignment horizontal="right" vertical="top" wrapText="1"/>
    </xf>
    <xf numFmtId="165" fontId="6" fillId="5" borderId="39" xfId="0" applyNumberFormat="1" applyFont="1" applyFill="1" applyBorder="1" applyAlignment="1">
      <alignment horizontal="right" vertical="top" wrapText="1"/>
    </xf>
    <xf numFmtId="165" fontId="4" fillId="5" borderId="13" xfId="0" applyNumberFormat="1" applyFont="1" applyFill="1" applyBorder="1" applyAlignment="1">
      <alignment vertical="top"/>
    </xf>
    <xf numFmtId="165" fontId="4" fillId="5" borderId="32" xfId="0" applyNumberFormat="1" applyFont="1" applyFill="1" applyBorder="1" applyAlignment="1">
      <alignment vertical="top"/>
    </xf>
    <xf numFmtId="165" fontId="4" fillId="5" borderId="12" xfId="0" applyNumberFormat="1" applyFont="1" applyFill="1" applyBorder="1" applyAlignment="1">
      <alignment vertical="top"/>
    </xf>
    <xf numFmtId="0" fontId="17" fillId="0" borderId="0" xfId="0" applyFont="1"/>
    <xf numFmtId="0" fontId="17" fillId="3" borderId="0" xfId="0" applyFont="1" applyFill="1"/>
    <xf numFmtId="0" fontId="4" fillId="0" borderId="27" xfId="0" applyFont="1" applyBorder="1"/>
    <xf numFmtId="0" fontId="17" fillId="3" borderId="42" xfId="0" applyFont="1" applyFill="1" applyBorder="1"/>
    <xf numFmtId="0" fontId="17" fillId="3" borderId="9" xfId="0" applyFont="1" applyFill="1" applyBorder="1"/>
    <xf numFmtId="0" fontId="6" fillId="8" borderId="1" xfId="0" applyFont="1" applyFill="1" applyBorder="1" applyAlignment="1">
      <alignment horizontal="left" vertical="top" wrapText="1"/>
    </xf>
    <xf numFmtId="164" fontId="6" fillId="8" borderId="1" xfId="0" applyNumberFormat="1" applyFont="1" applyFill="1" applyBorder="1" applyAlignment="1">
      <alignment horizontal="right" vertical="top" wrapText="1"/>
    </xf>
    <xf numFmtId="164" fontId="6" fillId="8" borderId="16" xfId="0" applyNumberFormat="1" applyFont="1" applyFill="1" applyBorder="1" applyAlignment="1">
      <alignment horizontal="right" vertical="top" wrapText="1"/>
    </xf>
    <xf numFmtId="164" fontId="6" fillId="8" borderId="5" xfId="0" applyNumberFormat="1" applyFont="1" applyFill="1" applyBorder="1" applyAlignment="1">
      <alignment vertical="top"/>
    </xf>
    <xf numFmtId="165" fontId="6" fillId="8" borderId="39" xfId="0" applyNumberFormat="1" applyFont="1" applyFill="1" applyBorder="1" applyAlignment="1">
      <alignment horizontal="right" vertical="top" wrapText="1"/>
    </xf>
    <xf numFmtId="165" fontId="4" fillId="8" borderId="35" xfId="0" applyNumberFormat="1" applyFont="1" applyFill="1" applyBorder="1" applyAlignment="1">
      <alignment vertical="top"/>
    </xf>
    <xf numFmtId="0" fontId="8" fillId="9" borderId="1" xfId="0" applyFont="1" applyFill="1" applyBorder="1" applyAlignment="1">
      <alignment horizontal="right" vertical="top" wrapText="1"/>
    </xf>
    <xf numFmtId="164" fontId="8" fillId="9" borderId="1" xfId="0" applyNumberFormat="1" applyFont="1" applyFill="1" applyBorder="1" applyAlignment="1">
      <alignment vertical="top"/>
    </xf>
    <xf numFmtId="164" fontId="8" fillId="9" borderId="3" xfId="0" applyNumberFormat="1" applyFont="1" applyFill="1" applyBorder="1" applyAlignment="1">
      <alignment vertical="top"/>
    </xf>
    <xf numFmtId="164" fontId="8" fillId="9" borderId="2" xfId="0" applyNumberFormat="1" applyFont="1" applyFill="1" applyBorder="1" applyAlignment="1">
      <alignment vertical="top"/>
    </xf>
    <xf numFmtId="164" fontId="8" fillId="9" borderId="13" xfId="0" applyNumberFormat="1" applyFont="1" applyFill="1" applyBorder="1" applyAlignment="1">
      <alignment vertical="top"/>
    </xf>
    <xf numFmtId="164" fontId="8" fillId="9" borderId="14" xfId="0" applyNumberFormat="1" applyFont="1" applyFill="1" applyBorder="1" applyAlignment="1">
      <alignment vertical="top"/>
    </xf>
    <xf numFmtId="164" fontId="8" fillId="9" borderId="12" xfId="0" applyNumberFormat="1" applyFont="1" applyFill="1" applyBorder="1" applyAlignment="1">
      <alignment vertical="top"/>
    </xf>
    <xf numFmtId="0" fontId="6" fillId="9" borderId="10" xfId="0" applyFont="1" applyFill="1" applyBorder="1" applyAlignment="1">
      <alignment horizontal="right" vertical="top" wrapText="1"/>
    </xf>
    <xf numFmtId="164" fontId="6" fillId="9" borderId="11" xfId="0" applyNumberFormat="1" applyFont="1" applyFill="1" applyBorder="1" applyAlignment="1">
      <alignment vertical="top" wrapText="1"/>
    </xf>
    <xf numFmtId="164" fontId="6" fillId="9" borderId="13" xfId="0" applyNumberFormat="1" applyFont="1" applyFill="1" applyBorder="1" applyAlignment="1">
      <alignment vertical="top"/>
    </xf>
    <xf numFmtId="164" fontId="6" fillId="9" borderId="32" xfId="0" applyNumberFormat="1" applyFont="1" applyFill="1" applyBorder="1" applyAlignment="1">
      <alignment vertical="top"/>
    </xf>
    <xf numFmtId="164" fontId="6" fillId="9" borderId="12" xfId="0" applyNumberFormat="1" applyFont="1" applyFill="1" applyBorder="1" applyAlignment="1">
      <alignment vertical="top"/>
    </xf>
    <xf numFmtId="164" fontId="6" fillId="9" borderId="14" xfId="0" applyNumberFormat="1" applyFont="1" applyFill="1" applyBorder="1" applyAlignment="1">
      <alignment vertical="top"/>
    </xf>
    <xf numFmtId="164" fontId="6" fillId="5" borderId="43" xfId="0" applyNumberFormat="1" applyFont="1" applyFill="1" applyBorder="1" applyAlignment="1">
      <alignment vertical="top"/>
    </xf>
    <xf numFmtId="0" fontId="6" fillId="4" borderId="25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164" fontId="4" fillId="0" borderId="19" xfId="0" applyNumberFormat="1" applyFont="1" applyBorder="1"/>
    <xf numFmtId="164" fontId="4" fillId="0" borderId="6" xfId="0" applyNumberFormat="1" applyFont="1" applyBorder="1"/>
    <xf numFmtId="0" fontId="4" fillId="0" borderId="17" xfId="0" applyFont="1" applyBorder="1"/>
    <xf numFmtId="0" fontId="1" fillId="0" borderId="17" xfId="0" applyFont="1" applyBorder="1"/>
    <xf numFmtId="165" fontId="1" fillId="0" borderId="0" xfId="0" applyNumberFormat="1" applyFont="1" applyAlignment="1">
      <alignment horizontal="right" vertical="top" wrapText="1"/>
    </xf>
    <xf numFmtId="165" fontId="13" fillId="11" borderId="8" xfId="0" applyNumberFormat="1" applyFont="1" applyFill="1" applyBorder="1" applyAlignment="1">
      <alignment vertical="center"/>
    </xf>
    <xf numFmtId="165" fontId="13" fillId="11" borderId="1" xfId="0" applyNumberFormat="1" applyFont="1" applyFill="1" applyBorder="1" applyAlignment="1">
      <alignment vertical="center"/>
    </xf>
    <xf numFmtId="164" fontId="9" fillId="0" borderId="1" xfId="0" applyNumberFormat="1" applyFont="1" applyBorder="1"/>
    <xf numFmtId="164" fontId="4" fillId="0" borderId="0" xfId="0" applyNumberFormat="1" applyFont="1" applyAlignment="1">
      <alignment horizontal="right"/>
    </xf>
    <xf numFmtId="0" fontId="6" fillId="8" borderId="1" xfId="0" applyFont="1" applyFill="1" applyBorder="1" applyAlignment="1">
      <alignment horizontal="right" vertical="top"/>
    </xf>
    <xf numFmtId="0" fontId="6" fillId="8" borderId="2" xfId="0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right" vertical="top"/>
    </xf>
    <xf numFmtId="0" fontId="6" fillId="5" borderId="2" xfId="0" applyFont="1" applyFill="1" applyBorder="1" applyAlignment="1">
      <alignment horizontal="right" vertical="top"/>
    </xf>
    <xf numFmtId="0" fontId="6" fillId="10" borderId="1" xfId="0" applyFont="1" applyFill="1" applyBorder="1" applyAlignment="1">
      <alignment horizontal="right" vertical="top"/>
    </xf>
    <xf numFmtId="0" fontId="6" fillId="8" borderId="8" xfId="0" applyFont="1" applyFill="1" applyBorder="1" applyAlignment="1">
      <alignment horizontal="right" vertical="top"/>
    </xf>
    <xf numFmtId="164" fontId="19" fillId="11" borderId="16" xfId="0" applyNumberFormat="1" applyFont="1" applyFill="1" applyBorder="1" applyAlignment="1">
      <alignment horizontal="right" vertical="top" wrapText="1"/>
    </xf>
    <xf numFmtId="165" fontId="19" fillId="11" borderId="18" xfId="0" applyNumberFormat="1" applyFont="1" applyFill="1" applyBorder="1" applyAlignment="1">
      <alignment horizontal="right" vertical="top" wrapText="1"/>
    </xf>
    <xf numFmtId="0" fontId="9" fillId="3" borderId="1" xfId="0" quotePrefix="1" applyFont="1" applyFill="1" applyBorder="1" applyAlignment="1">
      <alignment vertical="top" wrapText="1"/>
    </xf>
    <xf numFmtId="6" fontId="7" fillId="0" borderId="1" xfId="0" applyNumberFormat="1" applyFont="1" applyBorder="1" applyAlignment="1">
      <alignment horizontal="right"/>
    </xf>
    <xf numFmtId="164" fontId="21" fillId="0" borderId="0" xfId="0" applyNumberFormat="1" applyFont="1"/>
    <xf numFmtId="0" fontId="21" fillId="0" borderId="0" xfId="0" applyFont="1"/>
    <xf numFmtId="164" fontId="7" fillId="2" borderId="8" xfId="0" applyNumberFormat="1" applyFont="1" applyFill="1" applyBorder="1" applyAlignment="1">
      <alignment vertical="top"/>
    </xf>
    <xf numFmtId="165" fontId="8" fillId="10" borderId="30" xfId="0" applyNumberFormat="1" applyFont="1" applyFill="1" applyBorder="1" applyAlignment="1">
      <alignment horizontal="left" vertical="top" wrapText="1"/>
    </xf>
    <xf numFmtId="3" fontId="9" fillId="0" borderId="0" xfId="0" applyNumberFormat="1" applyFont="1"/>
    <xf numFmtId="0" fontId="4" fillId="0" borderId="21" xfId="0" applyFont="1" applyBorder="1"/>
    <xf numFmtId="0" fontId="4" fillId="0" borderId="24" xfId="0" applyFont="1" applyBorder="1"/>
    <xf numFmtId="165" fontId="1" fillId="0" borderId="0" xfId="0" applyNumberFormat="1" applyFont="1"/>
    <xf numFmtId="0" fontId="6" fillId="6" borderId="19" xfId="0" applyFont="1" applyFill="1" applyBorder="1"/>
    <xf numFmtId="164" fontId="4" fillId="6" borderId="19" xfId="0" applyNumberFormat="1" applyFont="1" applyFill="1" applyBorder="1"/>
    <xf numFmtId="0" fontId="6" fillId="6" borderId="0" xfId="0" applyFont="1" applyFill="1" applyAlignment="1">
      <alignment vertical="top"/>
    </xf>
    <xf numFmtId="0" fontId="4" fillId="6" borderId="0" xfId="0" applyFont="1" applyFill="1"/>
    <xf numFmtId="0" fontId="8" fillId="0" borderId="0" xfId="0" applyFont="1" applyAlignment="1">
      <alignment horizontal="right"/>
    </xf>
    <xf numFmtId="0" fontId="6" fillId="7" borderId="0" xfId="0" applyFont="1" applyFill="1"/>
    <xf numFmtId="164" fontId="5" fillId="0" borderId="0" xfId="0" applyNumberFormat="1" applyFont="1"/>
    <xf numFmtId="0" fontId="7" fillId="0" borderId="1" xfId="0" applyFont="1" applyBorder="1" applyAlignment="1">
      <alignment vertical="top" wrapText="1"/>
    </xf>
    <xf numFmtId="164" fontId="4" fillId="0" borderId="8" xfId="0" applyNumberFormat="1" applyFont="1" applyBorder="1" applyAlignment="1">
      <alignment vertical="top" wrapText="1"/>
    </xf>
    <xf numFmtId="164" fontId="6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right" vertical="top"/>
    </xf>
    <xf numFmtId="164" fontId="23" fillId="0" borderId="0" xfId="0" applyNumberFormat="1" applyFont="1"/>
    <xf numFmtId="0" fontId="23" fillId="0" borderId="0" xfId="0" applyFont="1"/>
    <xf numFmtId="0" fontId="7" fillId="0" borderId="1" xfId="0" applyFont="1" applyBorder="1" applyAlignment="1">
      <alignment horizontal="left" vertical="top" wrapText="1"/>
    </xf>
    <xf numFmtId="0" fontId="24" fillId="0" borderId="0" xfId="0" applyFont="1"/>
    <xf numFmtId="166" fontId="4" fillId="0" borderId="0" xfId="0" applyNumberFormat="1" applyFont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top" wrapText="1"/>
    </xf>
    <xf numFmtId="164" fontId="6" fillId="0" borderId="44" xfId="0" applyNumberFormat="1" applyFont="1" applyBorder="1" applyAlignment="1">
      <alignment vertical="top"/>
    </xf>
    <xf numFmtId="0" fontId="8" fillId="10" borderId="27" xfId="0" applyFont="1" applyFill="1" applyBorder="1" applyAlignment="1">
      <alignment horizontal="right" vertical="top" wrapText="1"/>
    </xf>
    <xf numFmtId="166" fontId="4" fillId="0" borderId="0" xfId="2" applyNumberFormat="1" applyFont="1" applyFill="1" applyBorder="1" applyAlignment="1">
      <alignment horizontal="right"/>
    </xf>
    <xf numFmtId="166" fontId="6" fillId="0" borderId="0" xfId="0" applyNumberFormat="1" applyFont="1"/>
    <xf numFmtId="164" fontId="9" fillId="0" borderId="8" xfId="0" applyNumberFormat="1" applyFont="1" applyBorder="1" applyAlignment="1">
      <alignment vertical="top"/>
    </xf>
    <xf numFmtId="164" fontId="8" fillId="9" borderId="8" xfId="0" applyNumberFormat="1" applyFont="1" applyFill="1" applyBorder="1" applyAlignment="1">
      <alignment vertical="top"/>
    </xf>
    <xf numFmtId="164" fontId="7" fillId="0" borderId="8" xfId="0" applyNumberFormat="1" applyFont="1" applyBorder="1" applyAlignment="1">
      <alignment vertical="top"/>
    </xf>
    <xf numFmtId="165" fontId="4" fillId="8" borderId="46" xfId="0" applyNumberFormat="1" applyFont="1" applyFill="1" applyBorder="1" applyAlignment="1">
      <alignment vertical="top"/>
    </xf>
    <xf numFmtId="0" fontId="6" fillId="5" borderId="8" xfId="0" applyFont="1" applyFill="1" applyBorder="1" applyAlignment="1">
      <alignment horizontal="right" vertical="top"/>
    </xf>
    <xf numFmtId="6" fontId="7" fillId="0" borderId="8" xfId="0" applyNumberFormat="1" applyFont="1" applyBorder="1" applyAlignment="1">
      <alignment horizontal="right"/>
    </xf>
    <xf numFmtId="164" fontId="6" fillId="5" borderId="44" xfId="0" applyNumberFormat="1" applyFont="1" applyFill="1" applyBorder="1" applyAlignment="1">
      <alignment vertical="top"/>
    </xf>
    <xf numFmtId="164" fontId="19" fillId="11" borderId="44" xfId="0" applyNumberFormat="1" applyFont="1" applyFill="1" applyBorder="1" applyAlignment="1">
      <alignment vertical="top"/>
    </xf>
    <xf numFmtId="165" fontId="19" fillId="11" borderId="46" xfId="0" applyNumberFormat="1" applyFont="1" applyFill="1" applyBorder="1" applyAlignment="1">
      <alignment vertical="top"/>
    </xf>
    <xf numFmtId="0" fontId="8" fillId="10" borderId="27" xfId="0" applyFont="1" applyFill="1" applyBorder="1" applyAlignment="1">
      <alignment horizontal="left" vertical="top"/>
    </xf>
    <xf numFmtId="0" fontId="9" fillId="0" borderId="22" xfId="0" applyFont="1" applyBorder="1" applyAlignment="1">
      <alignment vertical="top" wrapText="1"/>
    </xf>
    <xf numFmtId="0" fontId="7" fillId="0" borderId="29" xfId="0" applyFont="1" applyBorder="1" applyAlignment="1">
      <alignment vertical="top"/>
    </xf>
    <xf numFmtId="0" fontId="4" fillId="0" borderId="22" xfId="0" applyFont="1" applyBorder="1" applyAlignment="1">
      <alignment vertical="top" wrapText="1"/>
    </xf>
    <xf numFmtId="0" fontId="6" fillId="10" borderId="8" xfId="0" applyFont="1" applyFill="1" applyBorder="1" applyAlignment="1">
      <alignment horizontal="right" vertical="top"/>
    </xf>
    <xf numFmtId="164" fontId="4" fillId="0" borderId="20" xfId="0" applyNumberFormat="1" applyFont="1" applyBorder="1" applyAlignment="1">
      <alignment vertical="top"/>
    </xf>
    <xf numFmtId="165" fontId="13" fillId="11" borderId="2" xfId="0" applyNumberFormat="1" applyFont="1" applyFill="1" applyBorder="1" applyAlignment="1">
      <alignment vertical="center"/>
    </xf>
    <xf numFmtId="0" fontId="6" fillId="8" borderId="46" xfId="0" applyFont="1" applyFill="1" applyBorder="1" applyAlignment="1">
      <alignment horizontal="right" vertical="top"/>
    </xf>
    <xf numFmtId="0" fontId="6" fillId="8" borderId="34" xfId="0" applyFont="1" applyFill="1" applyBorder="1" applyAlignment="1">
      <alignment horizontal="right" vertical="top"/>
    </xf>
    <xf numFmtId="165" fontId="8" fillId="10" borderId="39" xfId="0" applyNumberFormat="1" applyFont="1" applyFill="1" applyBorder="1" applyAlignment="1">
      <alignment horizontal="right" vertical="top" wrapText="1"/>
    </xf>
    <xf numFmtId="164" fontId="8" fillId="10" borderId="46" xfId="0" applyNumberFormat="1" applyFont="1" applyFill="1" applyBorder="1" applyAlignment="1">
      <alignment vertical="top" wrapText="1"/>
    </xf>
    <xf numFmtId="164" fontId="8" fillId="10" borderId="34" xfId="0" applyNumberFormat="1" applyFont="1" applyFill="1" applyBorder="1" applyAlignment="1">
      <alignment vertical="top" wrapText="1"/>
    </xf>
    <xf numFmtId="164" fontId="8" fillId="10" borderId="35" xfId="0" applyNumberFormat="1" applyFont="1" applyFill="1" applyBorder="1" applyAlignment="1">
      <alignment vertical="top" wrapText="1"/>
    </xf>
    <xf numFmtId="165" fontId="15" fillId="0" borderId="22" xfId="0" applyNumberFormat="1" applyFont="1" applyBorder="1" applyAlignment="1">
      <alignment horizontal="right" vertical="top" wrapText="1"/>
    </xf>
    <xf numFmtId="164" fontId="16" fillId="0" borderId="29" xfId="0" applyNumberFormat="1" applyFont="1" applyBorder="1"/>
    <xf numFmtId="0" fontId="16" fillId="0" borderId="26" xfId="0" applyFont="1" applyBorder="1"/>
    <xf numFmtId="164" fontId="17" fillId="0" borderId="8" xfId="0" applyNumberFormat="1" applyFont="1" applyBorder="1" applyAlignment="1">
      <alignment vertical="top"/>
    </xf>
    <xf numFmtId="0" fontId="1" fillId="0" borderId="30" xfId="0" applyFont="1" applyBorder="1"/>
    <xf numFmtId="0" fontId="1" fillId="0" borderId="27" xfId="0" applyFont="1" applyBorder="1"/>
    <xf numFmtId="164" fontId="1" fillId="0" borderId="27" xfId="0" applyNumberFormat="1" applyFont="1" applyBorder="1"/>
    <xf numFmtId="164" fontId="1" fillId="0" borderId="5" xfId="0" applyNumberFormat="1" applyFont="1" applyBorder="1"/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6" fillId="8" borderId="15" xfId="0" applyNumberFormat="1" applyFont="1" applyFill="1" applyBorder="1" applyAlignment="1">
      <alignment vertical="top"/>
    </xf>
    <xf numFmtId="164" fontId="6" fillId="8" borderId="16" xfId="0" applyNumberFormat="1" applyFont="1" applyFill="1" applyBorder="1" applyAlignment="1">
      <alignment vertical="top"/>
    </xf>
    <xf numFmtId="164" fontId="7" fillId="0" borderId="1" xfId="0" applyNumberFormat="1" applyFont="1" applyBorder="1"/>
    <xf numFmtId="0" fontId="6" fillId="0" borderId="27" xfId="0" applyFont="1" applyBorder="1" applyAlignment="1">
      <alignment horizontal="center"/>
    </xf>
    <xf numFmtId="0" fontId="6" fillId="8" borderId="0" xfId="0" applyFont="1" applyFill="1" applyAlignment="1">
      <alignment horizontal="right" vertical="top"/>
    </xf>
    <xf numFmtId="164" fontId="4" fillId="0" borderId="6" xfId="0" applyNumberFormat="1" applyFont="1" applyBorder="1" applyAlignment="1">
      <alignment vertical="top"/>
    </xf>
    <xf numFmtId="0" fontId="6" fillId="0" borderId="5" xfId="0" applyFont="1" applyBorder="1" applyAlignment="1">
      <alignment horizontal="center"/>
    </xf>
    <xf numFmtId="0" fontId="6" fillId="8" borderId="3" xfId="0" applyFont="1" applyFill="1" applyBorder="1" applyAlignment="1">
      <alignment horizontal="right" vertical="top"/>
    </xf>
    <xf numFmtId="164" fontId="7" fillId="0" borderId="3" xfId="0" applyNumberFormat="1" applyFont="1" applyBorder="1"/>
    <xf numFmtId="164" fontId="8" fillId="0" borderId="3" xfId="0" applyNumberFormat="1" applyFont="1" applyBorder="1" applyAlignment="1">
      <alignment vertical="top"/>
    </xf>
    <xf numFmtId="164" fontId="25" fillId="0" borderId="1" xfId="0" applyNumberFormat="1" applyFont="1" applyBorder="1" applyAlignment="1">
      <alignment vertical="top"/>
    </xf>
    <xf numFmtId="164" fontId="25" fillId="0" borderId="8" xfId="0" applyNumberFormat="1" applyFont="1" applyBorder="1" applyAlignment="1">
      <alignment vertical="top"/>
    </xf>
    <xf numFmtId="164" fontId="25" fillId="0" borderId="3" xfId="0" applyNumberFormat="1" applyFont="1" applyBorder="1" applyAlignment="1">
      <alignment vertical="top"/>
    </xf>
    <xf numFmtId="164" fontId="25" fillId="0" borderId="2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4" fillId="0" borderId="8" xfId="0" applyNumberFormat="1" applyFont="1" applyBorder="1" applyAlignment="1">
      <alignment vertical="top"/>
    </xf>
    <xf numFmtId="164" fontId="4" fillId="0" borderId="3" xfId="0" applyNumberFormat="1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3" fillId="0" borderId="0" xfId="0" applyFont="1" applyAlignment="1">
      <alignment horizontal="center"/>
    </xf>
    <xf numFmtId="164" fontId="6" fillId="0" borderId="23" xfId="0" applyNumberFormat="1" applyFont="1" applyBorder="1" applyAlignment="1">
      <alignment horizontal="center" vertical="top"/>
    </xf>
    <xf numFmtId="164" fontId="6" fillId="0" borderId="45" xfId="0" applyNumberFormat="1" applyFont="1" applyBorder="1" applyAlignment="1">
      <alignment horizontal="center" vertical="top"/>
    </xf>
    <xf numFmtId="0" fontId="6" fillId="10" borderId="2" xfId="0" applyFont="1" applyFill="1" applyBorder="1" applyAlignment="1">
      <alignment horizontal="right" vertical="top"/>
    </xf>
    <xf numFmtId="164" fontId="4" fillId="0" borderId="7" xfId="0" applyNumberFormat="1" applyFont="1" applyBorder="1" applyAlignment="1">
      <alignment vertical="top"/>
    </xf>
    <xf numFmtId="164" fontId="4" fillId="0" borderId="53" xfId="0" applyNumberFormat="1" applyFont="1" applyBorder="1" applyAlignment="1">
      <alignment vertical="top"/>
    </xf>
    <xf numFmtId="164" fontId="8" fillId="10" borderId="54" xfId="0" applyNumberFormat="1" applyFont="1" applyFill="1" applyBorder="1" applyAlignment="1">
      <alignment vertical="top" wrapText="1"/>
    </xf>
    <xf numFmtId="164" fontId="6" fillId="0" borderId="4" xfId="0" applyNumberFormat="1" applyFont="1" applyBorder="1" applyAlignment="1">
      <alignment vertical="top"/>
    </xf>
    <xf numFmtId="164" fontId="6" fillId="0" borderId="55" xfId="0" applyNumberFormat="1" applyFont="1" applyBorder="1" applyAlignment="1">
      <alignment vertical="top"/>
    </xf>
    <xf numFmtId="0" fontId="6" fillId="8" borderId="54" xfId="0" applyFont="1" applyFill="1" applyBorder="1" applyAlignment="1">
      <alignment horizontal="right" vertical="top"/>
    </xf>
    <xf numFmtId="0" fontId="6" fillId="8" borderId="22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vertical="top"/>
    </xf>
    <xf numFmtId="0" fontId="25" fillId="0" borderId="22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8" fillId="9" borderId="22" xfId="0" applyFont="1" applyFill="1" applyBorder="1" applyAlignment="1">
      <alignment vertical="top"/>
    </xf>
    <xf numFmtId="0" fontId="9" fillId="0" borderId="22" xfId="0" applyFont="1" applyBorder="1" applyAlignment="1">
      <alignment vertical="top"/>
    </xf>
    <xf numFmtId="0" fontId="7" fillId="0" borderId="22" xfId="0" applyFont="1" applyBorder="1"/>
    <xf numFmtId="0" fontId="7" fillId="0" borderId="22" xfId="0" applyFont="1" applyBorder="1" applyAlignment="1">
      <alignment vertical="top"/>
    </xf>
    <xf numFmtId="0" fontId="6" fillId="5" borderId="22" xfId="0" applyFont="1" applyFill="1" applyBorder="1" applyAlignment="1">
      <alignment horizontal="left" vertical="top" wrapText="1"/>
    </xf>
    <xf numFmtId="0" fontId="7" fillId="0" borderId="29" xfId="0" quotePrefix="1" applyFont="1" applyBorder="1" applyAlignment="1">
      <alignment vertical="top"/>
    </xf>
    <xf numFmtId="0" fontId="7" fillId="0" borderId="29" xfId="0" applyFont="1" applyBorder="1" applyAlignment="1">
      <alignment vertical="top" wrapText="1"/>
    </xf>
    <xf numFmtId="164" fontId="10" fillId="9" borderId="56" xfId="0" applyNumberFormat="1" applyFont="1" applyFill="1" applyBorder="1" applyAlignment="1">
      <alignment vertical="top" wrapText="1"/>
    </xf>
    <xf numFmtId="164" fontId="7" fillId="2" borderId="49" xfId="0" applyNumberFormat="1" applyFont="1" applyFill="1" applyBorder="1" applyAlignment="1">
      <alignment vertical="top"/>
    </xf>
    <xf numFmtId="164" fontId="7" fillId="0" borderId="8" xfId="0" applyNumberFormat="1" applyFont="1" applyBorder="1"/>
    <xf numFmtId="164" fontId="7" fillId="0" borderId="2" xfId="0" applyNumberFormat="1" applyFont="1" applyBorder="1"/>
    <xf numFmtId="164" fontId="8" fillId="9" borderId="32" xfId="0" applyNumberFormat="1" applyFont="1" applyFill="1" applyBorder="1" applyAlignment="1">
      <alignment vertical="top"/>
    </xf>
    <xf numFmtId="164" fontId="6" fillId="8" borderId="44" xfId="0" applyNumberFormat="1" applyFont="1" applyFill="1" applyBorder="1" applyAlignment="1">
      <alignment vertical="top"/>
    </xf>
    <xf numFmtId="165" fontId="4" fillId="8" borderId="34" xfId="0" applyNumberFormat="1" applyFont="1" applyFill="1" applyBorder="1" applyAlignment="1">
      <alignment vertical="top"/>
    </xf>
    <xf numFmtId="165" fontId="4" fillId="8" borderId="54" xfId="0" applyNumberFormat="1" applyFont="1" applyFill="1" applyBorder="1" applyAlignment="1">
      <alignment vertical="top"/>
    </xf>
    <xf numFmtId="164" fontId="6" fillId="5" borderId="4" xfId="0" applyNumberFormat="1" applyFont="1" applyFill="1" applyBorder="1" applyAlignment="1">
      <alignment vertical="top"/>
    </xf>
    <xf numFmtId="164" fontId="19" fillId="11" borderId="4" xfId="0" applyNumberFormat="1" applyFont="1" applyFill="1" applyBorder="1" applyAlignment="1">
      <alignment vertical="top"/>
    </xf>
    <xf numFmtId="164" fontId="19" fillId="11" borderId="55" xfId="0" applyNumberFormat="1" applyFont="1" applyFill="1" applyBorder="1" applyAlignment="1">
      <alignment vertical="top"/>
    </xf>
    <xf numFmtId="165" fontId="19" fillId="11" borderId="34" xfId="0" applyNumberFormat="1" applyFont="1" applyFill="1" applyBorder="1" applyAlignment="1">
      <alignment vertical="top"/>
    </xf>
    <xf numFmtId="165" fontId="19" fillId="11" borderId="54" xfId="0" applyNumberFormat="1" applyFont="1" applyFill="1" applyBorder="1" applyAlignment="1">
      <alignment vertical="top"/>
    </xf>
    <xf numFmtId="164" fontId="7" fillId="2" borderId="46" xfId="0" applyNumberFormat="1" applyFont="1" applyFill="1" applyBorder="1" applyAlignment="1">
      <alignment vertical="top"/>
    </xf>
    <xf numFmtId="164" fontId="7" fillId="2" borderId="34" xfId="0" applyNumberFormat="1" applyFont="1" applyFill="1" applyBorder="1" applyAlignment="1">
      <alignment vertical="top"/>
    </xf>
    <xf numFmtId="164" fontId="7" fillId="2" borderId="54" xfId="0" applyNumberFormat="1" applyFont="1" applyFill="1" applyBorder="1" applyAlignment="1">
      <alignment vertical="top"/>
    </xf>
    <xf numFmtId="0" fontId="6" fillId="0" borderId="47" xfId="0" applyFont="1" applyBorder="1" applyAlignment="1">
      <alignment horizontal="center"/>
    </xf>
    <xf numFmtId="0" fontId="4" fillId="0" borderId="1" xfId="0" applyFont="1" applyBorder="1"/>
    <xf numFmtId="3" fontId="27" fillId="0" borderId="1" xfId="0" applyNumberFormat="1" applyFont="1" applyBorder="1" applyAlignment="1">
      <alignment horizontal="right" vertical="center" wrapText="1" indent="1" readingOrder="1"/>
    </xf>
    <xf numFmtId="6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0" fontId="4" fillId="0" borderId="1" xfId="2" applyNumberFormat="1" applyFont="1" applyBorder="1"/>
    <xf numFmtId="0" fontId="4" fillId="12" borderId="1" xfId="0" applyFont="1" applyFill="1" applyBorder="1"/>
    <xf numFmtId="3" fontId="27" fillId="12" borderId="1" xfId="0" applyNumberFormat="1" applyFont="1" applyFill="1" applyBorder="1" applyAlignment="1">
      <alignment horizontal="right" vertical="center" wrapText="1" indent="1" readingOrder="1"/>
    </xf>
    <xf numFmtId="0" fontId="6" fillId="0" borderId="0" xfId="0" applyFont="1" applyAlignment="1">
      <alignment horizontal="right"/>
    </xf>
    <xf numFmtId="10" fontId="6" fillId="12" borderId="0" xfId="2" applyNumberFormat="1" applyFont="1" applyFill="1"/>
    <xf numFmtId="0" fontId="6" fillId="10" borderId="3" xfId="0" applyFont="1" applyFill="1" applyBorder="1" applyAlignment="1">
      <alignment horizontal="right" vertical="top"/>
    </xf>
    <xf numFmtId="164" fontId="4" fillId="0" borderId="23" xfId="0" applyNumberFormat="1" applyFont="1" applyBorder="1"/>
    <xf numFmtId="164" fontId="4" fillId="0" borderId="9" xfId="0" applyNumberFormat="1" applyFont="1" applyBorder="1"/>
    <xf numFmtId="164" fontId="4" fillId="0" borderId="2" xfId="0" applyNumberFormat="1" applyFont="1" applyBorder="1"/>
    <xf numFmtId="164" fontId="4" fillId="0" borderId="24" xfId="0" applyNumberFormat="1" applyFont="1" applyBorder="1"/>
    <xf numFmtId="164" fontId="6" fillId="0" borderId="2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7" fillId="0" borderId="29" xfId="0" applyNumberFormat="1" applyFont="1" applyBorder="1" applyAlignment="1">
      <alignment vertical="top"/>
    </xf>
    <xf numFmtId="164" fontId="7" fillId="0" borderId="29" xfId="0" applyNumberFormat="1" applyFont="1" applyBorder="1"/>
    <xf numFmtId="0" fontId="4" fillId="0" borderId="27" xfId="0" applyFont="1" applyBorder="1" applyAlignment="1">
      <alignment horizontal="right"/>
    </xf>
    <xf numFmtId="0" fontId="6" fillId="8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165" fontId="6" fillId="5" borderId="17" xfId="0" applyNumberFormat="1" applyFont="1" applyFill="1" applyBorder="1" applyAlignment="1">
      <alignment horizontal="right" vertical="top" wrapText="1"/>
    </xf>
    <xf numFmtId="0" fontId="9" fillId="3" borderId="1" xfId="0" quotePrefix="1" applyFont="1" applyFill="1" applyBorder="1" applyAlignment="1">
      <alignment horizontal="right" vertical="top" wrapText="1"/>
    </xf>
    <xf numFmtId="165" fontId="8" fillId="10" borderId="30" xfId="0" applyNumberFormat="1" applyFont="1" applyFill="1" applyBorder="1" applyAlignment="1">
      <alignment horizontal="right" vertical="top" wrapText="1"/>
    </xf>
    <xf numFmtId="0" fontId="22" fillId="0" borderId="17" xfId="0" applyFont="1" applyBorder="1" applyAlignment="1">
      <alignment horizontal="right" vertical="center" textRotation="90"/>
    </xf>
    <xf numFmtId="0" fontId="18" fillId="0" borderId="17" xfId="0" applyFont="1" applyBorder="1" applyAlignment="1">
      <alignment horizontal="right" vertical="center" textRotation="90"/>
    </xf>
    <xf numFmtId="0" fontId="22" fillId="0" borderId="17" xfId="0" applyFont="1" applyBorder="1" applyAlignment="1">
      <alignment horizontal="right" textRotation="90"/>
    </xf>
    <xf numFmtId="0" fontId="22" fillId="0" borderId="30" xfId="0" applyFont="1" applyBorder="1" applyAlignment="1">
      <alignment horizontal="right" vertical="center" textRotation="90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/>
    </xf>
    <xf numFmtId="164" fontId="6" fillId="8" borderId="59" xfId="0" applyNumberFormat="1" applyFont="1" applyFill="1" applyBorder="1" applyAlignment="1">
      <alignment vertical="top"/>
    </xf>
    <xf numFmtId="0" fontId="6" fillId="5" borderId="3" xfId="0" applyFont="1" applyFill="1" applyBorder="1" applyAlignment="1">
      <alignment horizontal="right" vertical="top"/>
    </xf>
    <xf numFmtId="0" fontId="29" fillId="0" borderId="0" xfId="0" applyFont="1" applyAlignment="1">
      <alignment horizontal="left"/>
    </xf>
    <xf numFmtId="0" fontId="6" fillId="8" borderId="29" xfId="0" applyFont="1" applyFill="1" applyBorder="1" applyAlignment="1">
      <alignment horizontal="right" vertical="top"/>
    </xf>
    <xf numFmtId="164" fontId="7" fillId="2" borderId="29" xfId="0" applyNumberFormat="1" applyFont="1" applyFill="1" applyBorder="1" applyAlignment="1">
      <alignment vertical="top"/>
    </xf>
    <xf numFmtId="164" fontId="25" fillId="0" borderId="29" xfId="0" applyNumberFormat="1" applyFont="1" applyBorder="1" applyAlignment="1">
      <alignment vertical="top"/>
    </xf>
    <xf numFmtId="164" fontId="4" fillId="0" borderId="29" xfId="0" applyNumberFormat="1" applyFont="1" applyBorder="1" applyAlignment="1">
      <alignment vertical="top"/>
    </xf>
    <xf numFmtId="164" fontId="8" fillId="9" borderId="49" xfId="0" applyNumberFormat="1" applyFont="1" applyFill="1" applyBorder="1" applyAlignment="1">
      <alignment vertical="top"/>
    </xf>
    <xf numFmtId="164" fontId="8" fillId="9" borderId="29" xfId="0" applyNumberFormat="1" applyFont="1" applyFill="1" applyBorder="1" applyAlignment="1">
      <alignment vertical="top"/>
    </xf>
    <xf numFmtId="164" fontId="8" fillId="9" borderId="60" xfId="0" applyNumberFormat="1" applyFont="1" applyFill="1" applyBorder="1" applyAlignment="1">
      <alignment vertical="top"/>
    </xf>
    <xf numFmtId="165" fontId="4" fillId="8" borderId="40" xfId="0" applyNumberFormat="1" applyFont="1" applyFill="1" applyBorder="1" applyAlignment="1">
      <alignment vertical="top"/>
    </xf>
    <xf numFmtId="0" fontId="6" fillId="5" borderId="29" xfId="0" applyFont="1" applyFill="1" applyBorder="1" applyAlignment="1">
      <alignment horizontal="right" vertical="top"/>
    </xf>
    <xf numFmtId="164" fontId="6" fillId="9" borderId="60" xfId="0" applyNumberFormat="1" applyFont="1" applyFill="1" applyBorder="1" applyAlignment="1">
      <alignment vertical="top"/>
    </xf>
    <xf numFmtId="0" fontId="6" fillId="10" borderId="29" xfId="0" applyFont="1" applyFill="1" applyBorder="1" applyAlignment="1">
      <alignment horizontal="right" vertical="top"/>
    </xf>
    <xf numFmtId="164" fontId="4" fillId="0" borderId="17" xfId="0" applyNumberFormat="1" applyFont="1" applyBorder="1"/>
    <xf numFmtId="164" fontId="6" fillId="8" borderId="50" xfId="0" applyNumberFormat="1" applyFont="1" applyFill="1" applyBorder="1" applyAlignment="1">
      <alignment horizontal="right" vertical="top" wrapText="1"/>
    </xf>
    <xf numFmtId="164" fontId="21" fillId="13" borderId="37" xfId="0" applyNumberFormat="1" applyFont="1" applyFill="1" applyBorder="1" applyAlignment="1">
      <alignment horizontal="right" vertical="top" wrapText="1"/>
    </xf>
    <xf numFmtId="164" fontId="7" fillId="2" borderId="26" xfId="0" applyNumberFormat="1" applyFont="1" applyFill="1" applyBorder="1" applyAlignment="1">
      <alignment vertical="top"/>
    </xf>
    <xf numFmtId="164" fontId="9" fillId="0" borderId="26" xfId="0" applyNumberFormat="1" applyFont="1" applyBorder="1" applyAlignment="1">
      <alignment vertical="top"/>
    </xf>
    <xf numFmtId="164" fontId="28" fillId="16" borderId="26" xfId="0" applyNumberFormat="1" applyFont="1" applyFill="1" applyBorder="1" applyAlignment="1">
      <alignment vertical="top"/>
    </xf>
    <xf numFmtId="165" fontId="25" fillId="13" borderId="36" xfId="0" applyNumberFormat="1" applyFont="1" applyFill="1" applyBorder="1" applyAlignment="1">
      <alignment vertical="top"/>
    </xf>
    <xf numFmtId="165" fontId="25" fillId="0" borderId="36" xfId="0" applyNumberFormat="1" applyFont="1" applyBorder="1" applyAlignment="1">
      <alignment vertical="top"/>
    </xf>
    <xf numFmtId="164" fontId="6" fillId="5" borderId="44" xfId="0" applyNumberFormat="1" applyFont="1" applyFill="1" applyBorder="1" applyAlignment="1">
      <alignment horizontal="right" vertical="top" wrapText="1"/>
    </xf>
    <xf numFmtId="164" fontId="21" fillId="15" borderId="31" xfId="0" applyNumberFormat="1" applyFont="1" applyFill="1" applyBorder="1" applyAlignment="1">
      <alignment horizontal="right" vertical="top" wrapText="1"/>
    </xf>
    <xf numFmtId="164" fontId="6" fillId="5" borderId="61" xfId="0" applyNumberFormat="1" applyFont="1" applyFill="1" applyBorder="1" applyAlignment="1">
      <alignment vertical="top"/>
    </xf>
    <xf numFmtId="165" fontId="4" fillId="5" borderId="62" xfId="0" applyNumberFormat="1" applyFont="1" applyFill="1" applyBorder="1" applyAlignment="1">
      <alignment vertical="top"/>
    </xf>
    <xf numFmtId="164" fontId="6" fillId="0" borderId="63" xfId="0" applyNumberFormat="1" applyFont="1" applyBorder="1" applyAlignment="1">
      <alignment horizontal="center" vertical="top"/>
    </xf>
    <xf numFmtId="164" fontId="26" fillId="17" borderId="23" xfId="0" applyNumberFormat="1" applyFont="1" applyFill="1" applyBorder="1" applyAlignment="1">
      <alignment vertical="top"/>
    </xf>
    <xf numFmtId="164" fontId="26" fillId="17" borderId="64" xfId="0" applyNumberFormat="1" applyFont="1" applyFill="1" applyBorder="1" applyAlignment="1">
      <alignment vertical="top"/>
    </xf>
    <xf numFmtId="164" fontId="6" fillId="0" borderId="65" xfId="0" applyNumberFormat="1" applyFont="1" applyBorder="1" applyAlignment="1">
      <alignment horizontal="center" vertical="top"/>
    </xf>
    <xf numFmtId="164" fontId="7" fillId="2" borderId="48" xfId="0" applyNumberFormat="1" applyFont="1" applyFill="1" applyBorder="1" applyAlignment="1">
      <alignment vertical="top"/>
    </xf>
    <xf numFmtId="164" fontId="17" fillId="0" borderId="48" xfId="0" applyNumberFormat="1" applyFont="1" applyBorder="1" applyAlignment="1">
      <alignment vertical="top"/>
    </xf>
    <xf numFmtId="164" fontId="6" fillId="10" borderId="44" xfId="0" applyNumberFormat="1" applyFont="1" applyFill="1" applyBorder="1" applyAlignment="1">
      <alignment horizontal="right" vertical="top" wrapText="1"/>
    </xf>
    <xf numFmtId="164" fontId="21" fillId="14" borderId="31" xfId="0" applyNumberFormat="1" applyFont="1" applyFill="1" applyBorder="1" applyAlignment="1">
      <alignment horizontal="right" vertical="top" wrapText="1"/>
    </xf>
    <xf numFmtId="164" fontId="21" fillId="14" borderId="66" xfId="0" applyNumberFormat="1" applyFont="1" applyFill="1" applyBorder="1" applyAlignment="1">
      <alignment vertical="top" wrapText="1"/>
    </xf>
    <xf numFmtId="164" fontId="6" fillId="0" borderId="63" xfId="0" applyNumberFormat="1" applyFont="1" applyBorder="1" applyAlignment="1">
      <alignment horizontal="center"/>
    </xf>
    <xf numFmtId="164" fontId="6" fillId="8" borderId="46" xfId="0" applyNumberFormat="1" applyFont="1" applyFill="1" applyBorder="1" applyAlignment="1">
      <alignment horizontal="right" vertical="top" wrapText="1"/>
    </xf>
    <xf numFmtId="164" fontId="21" fillId="13" borderId="36" xfId="0" applyNumberFormat="1" applyFont="1" applyFill="1" applyBorder="1" applyAlignment="1">
      <alignment horizontal="right" vertical="top" wrapText="1"/>
    </xf>
    <xf numFmtId="6" fontId="7" fillId="0" borderId="2" xfId="0" applyNumberFormat="1" applyFont="1" applyBorder="1" applyAlignment="1">
      <alignment horizontal="right"/>
    </xf>
    <xf numFmtId="164" fontId="6" fillId="5" borderId="38" xfId="0" applyNumberFormat="1" applyFont="1" applyFill="1" applyBorder="1" applyAlignment="1">
      <alignment vertical="top"/>
    </xf>
    <xf numFmtId="165" fontId="4" fillId="5" borderId="60" xfId="0" applyNumberFormat="1" applyFont="1" applyFill="1" applyBorder="1" applyAlignment="1">
      <alignment vertical="top"/>
    </xf>
    <xf numFmtId="164" fontId="4" fillId="0" borderId="19" xfId="0" applyNumberFormat="1" applyFont="1" applyBorder="1" applyAlignment="1">
      <alignment vertical="top"/>
    </xf>
    <xf numFmtId="164" fontId="6" fillId="5" borderId="15" xfId="0" applyNumberFormat="1" applyFont="1" applyFill="1" applyBorder="1" applyAlignment="1">
      <alignment vertical="top"/>
    </xf>
    <xf numFmtId="0" fontId="24" fillId="0" borderId="1" xfId="0" applyFont="1" applyBorder="1" applyAlignment="1">
      <alignment vertical="top" wrapText="1"/>
    </xf>
    <xf numFmtId="164" fontId="24" fillId="0" borderId="1" xfId="0" applyNumberFormat="1" applyFont="1" applyBorder="1" applyAlignment="1">
      <alignment vertical="top"/>
    </xf>
    <xf numFmtId="0" fontId="24" fillId="0" borderId="22" xfId="0" applyFont="1" applyBorder="1" applyAlignment="1">
      <alignment vertical="top"/>
    </xf>
    <xf numFmtId="164" fontId="24" fillId="0" borderId="2" xfId="0" applyNumberFormat="1" applyFont="1" applyBorder="1" applyAlignment="1">
      <alignment vertical="top"/>
    </xf>
    <xf numFmtId="164" fontId="24" fillId="0" borderId="3" xfId="0" applyNumberFormat="1" applyFont="1" applyBorder="1" applyAlignment="1">
      <alignment vertical="top"/>
    </xf>
    <xf numFmtId="14" fontId="32" fillId="0" borderId="0" xfId="0" applyNumberFormat="1" applyFont="1" applyAlignment="1">
      <alignment horizontal="left"/>
    </xf>
    <xf numFmtId="164" fontId="8" fillId="0" borderId="0" xfId="0" applyNumberFormat="1" applyFont="1"/>
    <xf numFmtId="0" fontId="8" fillId="0" borderId="1" xfId="0" applyFont="1" applyBorder="1" applyAlignment="1">
      <alignment horizontal="right" vertical="top" wrapText="1"/>
    </xf>
    <xf numFmtId="164" fontId="7" fillId="0" borderId="26" xfId="0" applyNumberFormat="1" applyFont="1" applyBorder="1" applyAlignment="1">
      <alignment vertical="top"/>
    </xf>
    <xf numFmtId="0" fontId="18" fillId="0" borderId="41" xfId="0" applyFont="1" applyBorder="1" applyAlignment="1">
      <alignment horizontal="center" vertical="center" textRotation="90"/>
    </xf>
    <xf numFmtId="0" fontId="22" fillId="0" borderId="9" xfId="0" applyFont="1" applyBorder="1" applyAlignment="1">
      <alignment vertical="center" textRotation="90"/>
    </xf>
    <xf numFmtId="0" fontId="22" fillId="0" borderId="4" xfId="0" applyFont="1" applyBorder="1" applyAlignment="1">
      <alignment vertical="center" textRotation="90"/>
    </xf>
    <xf numFmtId="165" fontId="6" fillId="0" borderId="30" xfId="0" applyNumberFormat="1" applyFont="1" applyBorder="1" applyAlignment="1">
      <alignment horizontal="left" vertical="top" wrapText="1"/>
    </xf>
    <xf numFmtId="165" fontId="6" fillId="0" borderId="27" xfId="0" applyNumberFormat="1" applyFont="1" applyBorder="1" applyAlignment="1">
      <alignment horizontal="left" vertical="top" wrapText="1"/>
    </xf>
    <xf numFmtId="165" fontId="13" fillId="11" borderId="22" xfId="0" applyNumberFormat="1" applyFont="1" applyFill="1" applyBorder="1" applyAlignment="1">
      <alignment vertical="center"/>
    </xf>
    <xf numFmtId="165" fontId="13" fillId="11" borderId="29" xfId="0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2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 textRotation="90"/>
    </xf>
    <xf numFmtId="0" fontId="9" fillId="0" borderId="2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right" vertical="center" textRotation="90"/>
    </xf>
    <xf numFmtId="0" fontId="0" fillId="0" borderId="3" xfId="0" applyBorder="1" applyAlignment="1">
      <alignment horizontal="right" vertical="center" textRotation="90"/>
    </xf>
    <xf numFmtId="164" fontId="7" fillId="10" borderId="40" xfId="0" applyNumberFormat="1" applyFont="1" applyFill="1" applyBorder="1"/>
    <xf numFmtId="0" fontId="7" fillId="10" borderId="40" xfId="0" applyFont="1" applyFill="1" applyBorder="1"/>
    <xf numFmtId="0" fontId="3" fillId="0" borderId="0" xfId="0" applyFont="1" applyAlignment="1">
      <alignment horizontal="center"/>
    </xf>
    <xf numFmtId="0" fontId="11" fillId="0" borderId="57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10" fillId="8" borderId="38" xfId="0" applyNumberFormat="1" applyFont="1" applyFill="1" applyBorder="1"/>
    <xf numFmtId="0" fontId="10" fillId="8" borderId="38" xfId="0" applyFont="1" applyFill="1" applyBorder="1"/>
    <xf numFmtId="164" fontId="10" fillId="8" borderId="40" xfId="0" applyNumberFormat="1" applyFont="1" applyFill="1" applyBorder="1"/>
    <xf numFmtId="0" fontId="10" fillId="8" borderId="40" xfId="0" applyFont="1" applyFill="1" applyBorder="1"/>
    <xf numFmtId="164" fontId="10" fillId="5" borderId="38" xfId="0" applyNumberFormat="1" applyFont="1" applyFill="1" applyBorder="1"/>
    <xf numFmtId="0" fontId="10" fillId="5" borderId="38" xfId="0" applyFont="1" applyFill="1" applyBorder="1"/>
    <xf numFmtId="164" fontId="10" fillId="5" borderId="40" xfId="0" applyNumberFormat="1" applyFont="1" applyFill="1" applyBorder="1"/>
    <xf numFmtId="0" fontId="10" fillId="5" borderId="40" xfId="0" applyFont="1" applyFill="1" applyBorder="1"/>
    <xf numFmtId="164" fontId="20" fillId="11" borderId="38" xfId="0" applyNumberFormat="1" applyFont="1" applyFill="1" applyBorder="1"/>
    <xf numFmtId="0" fontId="20" fillId="11" borderId="38" xfId="0" applyFont="1" applyFill="1" applyBorder="1"/>
    <xf numFmtId="164" fontId="20" fillId="11" borderId="33" xfId="0" applyNumberFormat="1" applyFont="1" applyFill="1" applyBorder="1"/>
    <xf numFmtId="0" fontId="20" fillId="11" borderId="33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ABFF3"/>
      <color rgb="FFFABF8F"/>
      <color rgb="FF204C82"/>
      <color rgb="FFFF3399"/>
      <color rgb="FFF7A663"/>
      <color rgb="FFF8AE70"/>
      <color rgb="FFF79D53"/>
      <color rgb="FFFFF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nd Use Administrator" id="{3C9AB020-2DCC-4EB8-88CA-9291B3768844}" userId="S::landuseadministrator@canterburynh.gov::cbdda978-309b-435d-aafb-fa43c4021a6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5-04-22T13:23:28.33" personId="{3C9AB020-2DCC-4EB8-88CA-9291B3768844}" id="{BFB2517C-2563-4C22-ADD0-F9665197D489}">
    <text xml:space="preserve">T-5 is a 2019
 Freightliner. Not a 2014 International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2" dT="2025-04-22T13:23:28.33" personId="{3C9AB020-2DCC-4EB8-88CA-9291B3768844}" id="{69024073-6911-45C3-B9DB-2EDA3F2EA750}">
    <text xml:space="preserve">T-5 is a 2019
 Freightliner. Not a 2014 International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5A82C-BFD6-444D-A4E8-D6D0D063169B}">
  <sheetPr>
    <tabColor rgb="FFFF0000"/>
    <pageSetUpPr fitToPage="1"/>
  </sheetPr>
  <dimension ref="A1:AC124"/>
  <sheetViews>
    <sheetView showGridLines="0" tabSelected="1" zoomScale="90" zoomScaleNormal="90" workbookViewId="0">
      <selection activeCell="U36" sqref="U36"/>
    </sheetView>
  </sheetViews>
  <sheetFormatPr defaultColWidth="9.140625" defaultRowHeight="12.75"/>
  <cols>
    <col min="1" max="1" width="0.28515625" style="4" customWidth="1"/>
    <col min="2" max="2" width="10.140625" style="34" hidden="1" customWidth="1"/>
    <col min="3" max="3" width="60.42578125" style="28" customWidth="1"/>
    <col min="4" max="4" width="13.7109375" style="23" customWidth="1"/>
    <col min="5" max="5" width="56" style="4" customWidth="1"/>
    <col min="6" max="6" width="16.85546875" style="4" customWidth="1"/>
    <col min="7" max="11" width="16.85546875" style="23" customWidth="1"/>
    <col min="12" max="20" width="15.7109375" style="23" hidden="1" customWidth="1"/>
    <col min="21" max="21" width="16.85546875" style="23" customWidth="1"/>
    <col min="22" max="22" width="13.7109375" style="23" hidden="1" customWidth="1"/>
    <col min="23" max="23" width="2.28515625" style="4" customWidth="1"/>
    <col min="24" max="24" width="14.7109375" style="4" customWidth="1"/>
    <col min="25" max="27" width="14.28515625" style="4" customWidth="1"/>
    <col min="28" max="28" width="14.140625" style="4" customWidth="1"/>
    <col min="29" max="29" width="20" style="4" customWidth="1"/>
    <col min="30" max="16384" width="9.140625" style="4"/>
  </cols>
  <sheetData>
    <row r="1" spans="1:25" ht="21">
      <c r="B1" s="40"/>
      <c r="C1" s="299">
        <v>45859</v>
      </c>
      <c r="D1" s="25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2" spans="1:25" ht="24" customHeight="1">
      <c r="B2" s="40"/>
      <c r="C2" s="327" t="s">
        <v>126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179"/>
    </row>
    <row r="3" spans="1:25" ht="17.100000000000001" customHeight="1" thickBot="1">
      <c r="B3" s="40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</row>
    <row r="4" spans="1:25" ht="18" customHeight="1" thickBot="1">
      <c r="B4" s="236"/>
      <c r="C4" s="53"/>
      <c r="D4" s="53"/>
      <c r="E4" s="53"/>
      <c r="F4" s="328" t="s">
        <v>114</v>
      </c>
      <c r="G4" s="329"/>
      <c r="H4" s="329"/>
      <c r="I4" s="329"/>
      <c r="J4" s="329"/>
      <c r="K4" s="330"/>
      <c r="L4" s="216"/>
      <c r="M4" s="164"/>
      <c r="N4" s="164"/>
      <c r="O4" s="164"/>
      <c r="P4" s="164"/>
      <c r="Q4" s="164"/>
      <c r="R4" s="164"/>
      <c r="S4" s="164"/>
      <c r="T4" s="164"/>
      <c r="U4" s="4"/>
      <c r="V4" s="4"/>
    </row>
    <row r="5" spans="1:25" s="6" customFormat="1" ht="25.5">
      <c r="A5" s="331" t="s">
        <v>16</v>
      </c>
      <c r="B5" s="237" t="s">
        <v>80</v>
      </c>
      <c r="C5" s="56" t="s">
        <v>34</v>
      </c>
      <c r="D5" s="57" t="s">
        <v>3</v>
      </c>
      <c r="E5" s="189" t="s">
        <v>5</v>
      </c>
      <c r="F5" s="93">
        <v>2025</v>
      </c>
      <c r="G5" s="88">
        <v>2026</v>
      </c>
      <c r="H5" s="88">
        <v>2027</v>
      </c>
      <c r="I5" s="88">
        <v>2028</v>
      </c>
      <c r="J5" s="88">
        <v>2029</v>
      </c>
      <c r="K5" s="89">
        <v>2030</v>
      </c>
      <c r="L5" s="168">
        <v>2031</v>
      </c>
      <c r="M5" s="168">
        <v>2032</v>
      </c>
      <c r="N5" s="168">
        <v>2033</v>
      </c>
      <c r="O5" s="168">
        <v>2034</v>
      </c>
      <c r="P5" s="168">
        <v>2035</v>
      </c>
      <c r="Q5" s="168">
        <v>2036</v>
      </c>
      <c r="R5" s="168">
        <v>2037</v>
      </c>
      <c r="S5" s="168">
        <v>2038</v>
      </c>
      <c r="T5" s="254">
        <v>2039</v>
      </c>
      <c r="U5" s="266" t="s">
        <v>113</v>
      </c>
      <c r="V5" s="267" t="s">
        <v>112</v>
      </c>
      <c r="X5" s="332"/>
      <c r="Y5" s="333"/>
    </row>
    <row r="6" spans="1:25" s="6" customFormat="1">
      <c r="A6" s="317"/>
      <c r="B6" s="238"/>
      <c r="C6" s="7" t="s">
        <v>76</v>
      </c>
      <c r="D6" s="8"/>
      <c r="E6" s="190"/>
      <c r="F6" s="100"/>
      <c r="G6" s="8"/>
      <c r="H6" s="8"/>
      <c r="I6" s="8"/>
      <c r="J6" s="8"/>
      <c r="K6" s="10"/>
      <c r="L6" s="9"/>
      <c r="M6" s="9"/>
      <c r="N6" s="9"/>
      <c r="O6" s="9"/>
      <c r="P6" s="9"/>
      <c r="Q6" s="9"/>
      <c r="R6" s="9"/>
      <c r="S6" s="9"/>
      <c r="T6" s="255"/>
      <c r="U6" s="100"/>
      <c r="V6" s="268"/>
      <c r="X6" s="159"/>
      <c r="Y6" s="160"/>
    </row>
    <row r="7" spans="1:25" s="6" customFormat="1" hidden="1">
      <c r="A7" s="317"/>
      <c r="B7" s="239" t="s">
        <v>81</v>
      </c>
      <c r="C7" s="18" t="s">
        <v>74</v>
      </c>
      <c r="D7" s="171"/>
      <c r="E7" s="191"/>
      <c r="F7" s="172">
        <v>0</v>
      </c>
      <c r="G7" s="171"/>
      <c r="H7" s="171"/>
      <c r="I7" s="171"/>
      <c r="J7" s="171"/>
      <c r="K7" s="174"/>
      <c r="L7" s="173"/>
      <c r="M7" s="173"/>
      <c r="N7" s="173"/>
      <c r="O7" s="173"/>
      <c r="P7" s="173"/>
      <c r="Q7" s="173"/>
      <c r="R7" s="173"/>
      <c r="S7" s="173"/>
      <c r="T7" s="256"/>
      <c r="U7" s="128">
        <f>SUM(F7:K7)</f>
        <v>0</v>
      </c>
      <c r="V7" s="269">
        <f>SUM(F7:T7)</f>
        <v>0</v>
      </c>
      <c r="X7" s="159"/>
      <c r="Y7" s="160"/>
    </row>
    <row r="8" spans="1:25" s="6" customFormat="1" hidden="1">
      <c r="A8" s="317"/>
      <c r="B8" s="239" t="s">
        <v>82</v>
      </c>
      <c r="C8" s="18" t="s">
        <v>75</v>
      </c>
      <c r="D8" s="175"/>
      <c r="E8" s="192"/>
      <c r="F8" s="176"/>
      <c r="G8" s="175"/>
      <c r="H8" s="175"/>
      <c r="I8" s="175"/>
      <c r="J8" s="175"/>
      <c r="K8" s="178"/>
      <c r="L8" s="177"/>
      <c r="M8" s="177"/>
      <c r="N8" s="177"/>
      <c r="O8" s="177"/>
      <c r="P8" s="177"/>
      <c r="Q8" s="177"/>
      <c r="R8" s="177"/>
      <c r="S8" s="177" t="s">
        <v>47</v>
      </c>
      <c r="T8" s="257"/>
      <c r="U8" s="128">
        <f t="shared" ref="U8:U13" si="0">SUM(F8:K8)</f>
        <v>0</v>
      </c>
      <c r="V8" s="269">
        <f t="shared" ref="V8:V13" si="1">SUM(F8:T8)</f>
        <v>0</v>
      </c>
      <c r="X8" s="159"/>
      <c r="Y8" s="160"/>
    </row>
    <row r="9" spans="1:25" s="6" customFormat="1">
      <c r="A9" s="317"/>
      <c r="B9" s="239" t="s">
        <v>83</v>
      </c>
      <c r="C9" s="18" t="s">
        <v>128</v>
      </c>
      <c r="D9" s="175">
        <v>50000</v>
      </c>
      <c r="E9" s="194" t="s">
        <v>60</v>
      </c>
      <c r="F9" s="176"/>
      <c r="G9" s="175"/>
      <c r="H9" s="175">
        <v>50000</v>
      </c>
      <c r="I9" s="175"/>
      <c r="J9" s="175"/>
      <c r="K9" s="178"/>
      <c r="L9" s="177"/>
      <c r="M9" s="177"/>
      <c r="N9" s="177"/>
      <c r="O9" s="177"/>
      <c r="P9" s="177"/>
      <c r="Q9" s="177">
        <v>35000</v>
      </c>
      <c r="R9" s="177"/>
      <c r="S9" s="177"/>
      <c r="T9" s="257"/>
      <c r="U9" s="128">
        <f t="shared" si="0"/>
        <v>50000</v>
      </c>
      <c r="V9" s="269">
        <f t="shared" si="1"/>
        <v>85000</v>
      </c>
      <c r="X9" s="159"/>
      <c r="Y9" s="160"/>
    </row>
    <row r="10" spans="1:25" s="6" customFormat="1" hidden="1">
      <c r="A10" s="317"/>
      <c r="B10" s="239" t="s">
        <v>84</v>
      </c>
      <c r="C10" s="18" t="s">
        <v>77</v>
      </c>
      <c r="D10" s="175"/>
      <c r="E10" s="192"/>
      <c r="F10" s="176"/>
      <c r="G10" s="175"/>
      <c r="H10" s="175"/>
      <c r="I10" s="175"/>
      <c r="J10" s="175"/>
      <c r="K10" s="178"/>
      <c r="L10" s="177"/>
      <c r="M10" s="177"/>
      <c r="N10" s="177"/>
      <c r="O10" s="177"/>
      <c r="P10" s="177"/>
      <c r="Q10" s="177"/>
      <c r="R10" s="177"/>
      <c r="S10" s="177"/>
      <c r="T10" s="257"/>
      <c r="U10" s="128">
        <f t="shared" si="0"/>
        <v>0</v>
      </c>
      <c r="V10" s="269">
        <f t="shared" si="1"/>
        <v>0</v>
      </c>
      <c r="X10" s="159"/>
      <c r="Y10" s="160"/>
    </row>
    <row r="11" spans="1:25" s="6" customFormat="1" hidden="1">
      <c r="A11" s="317"/>
      <c r="B11" s="239" t="s">
        <v>85</v>
      </c>
      <c r="C11" s="18" t="s">
        <v>78</v>
      </c>
      <c r="D11" s="175"/>
      <c r="E11" s="192"/>
      <c r="F11" s="176"/>
      <c r="G11" s="175"/>
      <c r="H11" s="175"/>
      <c r="I11" s="175"/>
      <c r="J11" s="175"/>
      <c r="K11" s="178"/>
      <c r="L11" s="177"/>
      <c r="M11" s="177"/>
      <c r="N11" s="177"/>
      <c r="O11" s="177"/>
      <c r="P11" s="177"/>
      <c r="Q11" s="177"/>
      <c r="R11" s="177"/>
      <c r="S11" s="177"/>
      <c r="T11" s="257"/>
      <c r="U11" s="128">
        <f t="shared" si="0"/>
        <v>0</v>
      </c>
      <c r="V11" s="269">
        <f t="shared" si="1"/>
        <v>0</v>
      </c>
      <c r="X11" s="159"/>
      <c r="Y11" s="160"/>
    </row>
    <row r="12" spans="1:25" s="6" customFormat="1" hidden="1">
      <c r="A12" s="317"/>
      <c r="B12" s="239" t="s">
        <v>86</v>
      </c>
      <c r="C12" s="18" t="s">
        <v>79</v>
      </c>
      <c r="D12" s="175"/>
      <c r="E12" s="192"/>
      <c r="F12" s="176"/>
      <c r="G12" s="175"/>
      <c r="H12" s="175"/>
      <c r="I12" s="175"/>
      <c r="J12" s="175"/>
      <c r="K12" s="178"/>
      <c r="L12" s="177"/>
      <c r="M12" s="177"/>
      <c r="N12" s="177"/>
      <c r="O12" s="177"/>
      <c r="P12" s="177"/>
      <c r="Q12" s="177"/>
      <c r="R12" s="177"/>
      <c r="S12" s="177"/>
      <c r="T12" s="257"/>
      <c r="U12" s="128">
        <f t="shared" si="0"/>
        <v>0</v>
      </c>
      <c r="V12" s="269">
        <f t="shared" si="1"/>
        <v>0</v>
      </c>
      <c r="X12" s="159"/>
      <c r="Y12" s="160"/>
    </row>
    <row r="13" spans="1:25" s="6" customFormat="1">
      <c r="A13" s="317"/>
      <c r="B13" s="239"/>
      <c r="C13" s="18"/>
      <c r="D13" s="175"/>
      <c r="E13" s="192"/>
      <c r="F13" s="176"/>
      <c r="G13" s="175"/>
      <c r="H13" s="175"/>
      <c r="I13" s="175"/>
      <c r="J13" s="175"/>
      <c r="K13" s="178"/>
      <c r="L13" s="177"/>
      <c r="M13" s="177"/>
      <c r="N13" s="177"/>
      <c r="O13" s="177"/>
      <c r="P13" s="177"/>
      <c r="Q13" s="177"/>
      <c r="R13" s="177"/>
      <c r="S13" s="177"/>
      <c r="T13" s="257"/>
      <c r="U13" s="128">
        <f t="shared" si="0"/>
        <v>0</v>
      </c>
      <c r="V13" s="269">
        <f t="shared" si="1"/>
        <v>0</v>
      </c>
      <c r="X13" s="159"/>
      <c r="Y13" s="160"/>
    </row>
    <row r="14" spans="1:25" s="6" customFormat="1">
      <c r="A14" s="317"/>
      <c r="B14" s="62"/>
      <c r="C14" s="62" t="s">
        <v>32</v>
      </c>
      <c r="D14" s="63">
        <f>SUM(D7:D13)</f>
        <v>50000</v>
      </c>
      <c r="E14" s="193"/>
      <c r="F14" s="129">
        <f>SUM(F7:F13)</f>
        <v>0</v>
      </c>
      <c r="G14" s="129">
        <f t="shared" ref="G14:T14" si="2">SUM(G7:G13)</f>
        <v>0</v>
      </c>
      <c r="H14" s="129">
        <f t="shared" si="2"/>
        <v>50000</v>
      </c>
      <c r="I14" s="129">
        <f t="shared" si="2"/>
        <v>0</v>
      </c>
      <c r="J14" s="129">
        <f t="shared" si="2"/>
        <v>0</v>
      </c>
      <c r="K14" s="129">
        <f t="shared" si="2"/>
        <v>0</v>
      </c>
      <c r="L14" s="129">
        <f t="shared" si="2"/>
        <v>0</v>
      </c>
      <c r="M14" s="129">
        <f t="shared" si="2"/>
        <v>0</v>
      </c>
      <c r="N14" s="129">
        <f t="shared" si="2"/>
        <v>0</v>
      </c>
      <c r="O14" s="129">
        <f t="shared" si="2"/>
        <v>0</v>
      </c>
      <c r="P14" s="129">
        <f t="shared" si="2"/>
        <v>0</v>
      </c>
      <c r="Q14" s="129">
        <f t="shared" si="2"/>
        <v>35000</v>
      </c>
      <c r="R14" s="129">
        <f t="shared" si="2"/>
        <v>0</v>
      </c>
      <c r="S14" s="129">
        <f t="shared" si="2"/>
        <v>0</v>
      </c>
      <c r="T14" s="258">
        <f t="shared" si="2"/>
        <v>0</v>
      </c>
      <c r="U14" s="129">
        <f>SUM(U7:U13)</f>
        <v>50000</v>
      </c>
      <c r="V14" s="270">
        <f>SUM(V7:V13)</f>
        <v>85000</v>
      </c>
      <c r="X14" s="159"/>
      <c r="Y14" s="160"/>
    </row>
    <row r="15" spans="1:25" s="11" customFormat="1">
      <c r="A15" s="304"/>
      <c r="B15" s="238"/>
      <c r="C15" s="7" t="s">
        <v>36</v>
      </c>
      <c r="D15" s="8"/>
      <c r="E15" s="190"/>
      <c r="F15" s="100"/>
      <c r="G15" s="8"/>
      <c r="H15" s="8"/>
      <c r="I15" s="8"/>
      <c r="J15" s="8"/>
      <c r="K15" s="10"/>
      <c r="L15" s="9"/>
      <c r="M15" s="9"/>
      <c r="N15" s="9"/>
      <c r="O15" s="9"/>
      <c r="P15" s="9"/>
      <c r="Q15" s="9"/>
      <c r="R15" s="9"/>
      <c r="S15" s="9"/>
      <c r="T15" s="255"/>
      <c r="U15" s="100"/>
      <c r="V15" s="268"/>
    </row>
    <row r="16" spans="1:25" s="11" customFormat="1">
      <c r="A16" s="304"/>
      <c r="B16" s="239" t="s">
        <v>87</v>
      </c>
      <c r="C16" s="12" t="s">
        <v>42</v>
      </c>
      <c r="D16" s="13">
        <v>18000</v>
      </c>
      <c r="E16" s="194" t="s">
        <v>140</v>
      </c>
      <c r="F16" s="128"/>
      <c r="G16" s="15">
        <v>18000</v>
      </c>
      <c r="H16" s="13"/>
      <c r="I16" s="15"/>
      <c r="J16" s="15"/>
      <c r="K16" s="17"/>
      <c r="L16" s="16"/>
      <c r="M16" s="16"/>
      <c r="N16" s="16"/>
      <c r="O16" s="16"/>
      <c r="P16" s="16"/>
      <c r="Q16" s="16"/>
      <c r="R16" s="16"/>
      <c r="S16" s="16"/>
      <c r="T16" s="234"/>
      <c r="U16" s="128">
        <f>SUM(F16:K16)</f>
        <v>18000</v>
      </c>
      <c r="V16" s="269">
        <f t="shared" ref="V16:V25" si="3">SUM(G16:U16)</f>
        <v>36000</v>
      </c>
    </row>
    <row r="17" spans="1:22" s="11" customFormat="1">
      <c r="A17" s="304"/>
      <c r="B17" s="239" t="s">
        <v>88</v>
      </c>
      <c r="C17" s="12" t="s">
        <v>43</v>
      </c>
      <c r="D17" s="13">
        <v>250000</v>
      </c>
      <c r="E17" s="194" t="s">
        <v>59</v>
      </c>
      <c r="F17" s="128" t="s">
        <v>47</v>
      </c>
      <c r="G17" s="15" t="s">
        <v>47</v>
      </c>
      <c r="H17" s="13">
        <v>250000</v>
      </c>
      <c r="I17" s="15"/>
      <c r="J17" s="15"/>
      <c r="K17" s="17"/>
      <c r="L17" s="16"/>
      <c r="M17" s="16"/>
      <c r="N17" s="16"/>
      <c r="O17" s="16"/>
      <c r="P17" s="16"/>
      <c r="Q17" s="16"/>
      <c r="R17" s="16"/>
      <c r="S17" s="16"/>
      <c r="T17" s="234"/>
      <c r="U17" s="128">
        <f t="shared" ref="U17:U25" si="4">SUM(F17:K17)</f>
        <v>250000</v>
      </c>
      <c r="V17" s="269">
        <f t="shared" si="3"/>
        <v>500000</v>
      </c>
    </row>
    <row r="18" spans="1:22" s="11" customFormat="1">
      <c r="A18" s="304"/>
      <c r="B18" s="239" t="s">
        <v>89</v>
      </c>
      <c r="C18" s="12" t="s">
        <v>44</v>
      </c>
      <c r="D18" s="13">
        <v>20000</v>
      </c>
      <c r="E18" s="195" t="s">
        <v>139</v>
      </c>
      <c r="F18" s="128"/>
      <c r="G18" s="15">
        <v>20000</v>
      </c>
      <c r="H18" s="13"/>
      <c r="I18" s="15"/>
      <c r="J18" s="15"/>
      <c r="K18" s="17"/>
      <c r="L18" s="170"/>
      <c r="M18" s="16"/>
      <c r="N18" s="16"/>
      <c r="O18" s="16"/>
      <c r="P18" s="16"/>
      <c r="Q18" s="16"/>
      <c r="R18" s="16"/>
      <c r="S18" s="16"/>
      <c r="T18" s="234"/>
      <c r="U18" s="128">
        <f t="shared" si="4"/>
        <v>20000</v>
      </c>
      <c r="V18" s="269">
        <f t="shared" si="3"/>
        <v>40000</v>
      </c>
    </row>
    <row r="19" spans="1:22" s="11" customFormat="1">
      <c r="A19" s="304"/>
      <c r="B19" s="239" t="s">
        <v>91</v>
      </c>
      <c r="C19" s="12" t="s">
        <v>49</v>
      </c>
      <c r="D19" s="13">
        <v>250000</v>
      </c>
      <c r="E19" s="194" t="s">
        <v>138</v>
      </c>
      <c r="F19" s="128" t="s">
        <v>47</v>
      </c>
      <c r="G19" s="15">
        <v>250000</v>
      </c>
      <c r="H19" s="13"/>
      <c r="I19" s="15"/>
      <c r="J19" s="15"/>
      <c r="K19" s="17"/>
      <c r="L19" s="16" t="s">
        <v>47</v>
      </c>
      <c r="M19" s="16"/>
      <c r="N19" s="16"/>
      <c r="O19" s="16"/>
      <c r="P19" s="16"/>
      <c r="Q19" s="16"/>
      <c r="R19" s="16"/>
      <c r="S19" s="16"/>
      <c r="T19" s="234"/>
      <c r="U19" s="128">
        <f t="shared" si="4"/>
        <v>250000</v>
      </c>
      <c r="V19" s="269">
        <f t="shared" si="3"/>
        <v>500000</v>
      </c>
    </row>
    <row r="20" spans="1:22" s="11" customFormat="1" hidden="1">
      <c r="A20" s="304"/>
      <c r="B20" s="239" t="s">
        <v>92</v>
      </c>
      <c r="C20" s="294" t="s">
        <v>73</v>
      </c>
      <c r="D20" s="295">
        <v>150000</v>
      </c>
      <c r="E20" s="296" t="s">
        <v>71</v>
      </c>
      <c r="F20" s="128"/>
      <c r="G20" s="15"/>
      <c r="H20" s="13"/>
      <c r="I20" s="15"/>
      <c r="J20" s="295" t="s">
        <v>47</v>
      </c>
      <c r="K20" s="297" t="s">
        <v>47</v>
      </c>
      <c r="L20" s="16"/>
      <c r="M20" s="16"/>
      <c r="N20" s="298">
        <v>150000</v>
      </c>
      <c r="O20" s="298">
        <v>300000</v>
      </c>
      <c r="P20" s="16"/>
      <c r="Q20" s="16"/>
      <c r="R20" s="16"/>
      <c r="S20" s="16"/>
      <c r="T20" s="234"/>
      <c r="U20" s="128">
        <f t="shared" si="4"/>
        <v>0</v>
      </c>
      <c r="V20" s="269">
        <f t="shared" si="3"/>
        <v>450000</v>
      </c>
    </row>
    <row r="21" spans="1:22" s="11" customFormat="1" hidden="1">
      <c r="A21" s="304"/>
      <c r="B21" s="239" t="s">
        <v>93</v>
      </c>
      <c r="C21" s="294" t="s">
        <v>121</v>
      </c>
      <c r="D21" s="295">
        <v>300000</v>
      </c>
      <c r="E21" s="296" t="s">
        <v>71</v>
      </c>
      <c r="F21" s="128"/>
      <c r="G21" s="15"/>
      <c r="H21" s="13"/>
      <c r="I21" s="15"/>
      <c r="J21" s="15"/>
      <c r="K21" s="17"/>
      <c r="L21" s="16"/>
      <c r="M21" s="16"/>
      <c r="N21" s="16"/>
      <c r="O21" s="16"/>
      <c r="P21" s="16"/>
      <c r="Q21" s="16"/>
      <c r="R21" s="16"/>
      <c r="S21" s="16"/>
      <c r="T21" s="234"/>
      <c r="U21" s="128">
        <f t="shared" si="4"/>
        <v>0</v>
      </c>
      <c r="V21" s="269">
        <f t="shared" si="3"/>
        <v>0</v>
      </c>
    </row>
    <row r="22" spans="1:22" s="11" customFormat="1" hidden="1">
      <c r="A22" s="304"/>
      <c r="B22" s="240"/>
      <c r="C22" s="294" t="s">
        <v>123</v>
      </c>
      <c r="D22" s="295">
        <v>175000</v>
      </c>
      <c r="E22" s="296" t="s">
        <v>71</v>
      </c>
      <c r="F22" s="128"/>
      <c r="G22" s="15"/>
      <c r="H22" s="13"/>
      <c r="I22" s="15"/>
      <c r="J22" s="15"/>
      <c r="K22" s="17"/>
      <c r="L22" s="16"/>
      <c r="M22" s="16"/>
      <c r="N22" s="16"/>
      <c r="O22" s="16"/>
      <c r="P22" s="16"/>
      <c r="Q22" s="16"/>
      <c r="R22" s="16"/>
      <c r="S22" s="298">
        <v>175000</v>
      </c>
      <c r="T22" s="234"/>
      <c r="U22" s="128">
        <f t="shared" si="4"/>
        <v>0</v>
      </c>
      <c r="V22" s="269">
        <f t="shared" si="3"/>
        <v>175000</v>
      </c>
    </row>
    <row r="23" spans="1:22" s="11" customFormat="1" hidden="1">
      <c r="A23" s="304"/>
      <c r="B23" s="240"/>
      <c r="C23" s="294" t="s">
        <v>122</v>
      </c>
      <c r="D23" s="295">
        <v>175000</v>
      </c>
      <c r="E23" s="296" t="s">
        <v>71</v>
      </c>
      <c r="F23" s="128"/>
      <c r="G23" s="15"/>
      <c r="H23" s="13"/>
      <c r="I23" s="15"/>
      <c r="J23" s="15"/>
      <c r="K23" s="17"/>
      <c r="L23" s="16"/>
      <c r="M23" s="16"/>
      <c r="N23" s="16"/>
      <c r="O23" s="16"/>
      <c r="P23" s="298">
        <v>175000</v>
      </c>
      <c r="Q23" s="16"/>
      <c r="R23" s="16"/>
      <c r="S23" s="298"/>
      <c r="T23" s="234"/>
      <c r="U23" s="128"/>
      <c r="V23" s="269"/>
    </row>
    <row r="24" spans="1:22" s="11" customFormat="1" hidden="1">
      <c r="A24" s="304"/>
      <c r="B24" s="240"/>
      <c r="C24" s="294"/>
      <c r="D24" s="295"/>
      <c r="E24" s="194"/>
      <c r="F24" s="128"/>
      <c r="G24" s="15"/>
      <c r="H24" s="13"/>
      <c r="I24" s="15"/>
      <c r="J24" s="15"/>
      <c r="K24" s="17"/>
      <c r="L24" s="16"/>
      <c r="M24" s="16"/>
      <c r="N24" s="16"/>
      <c r="O24" s="16"/>
      <c r="P24" s="16"/>
      <c r="Q24" s="16"/>
      <c r="R24" s="16"/>
      <c r="S24" s="298"/>
      <c r="T24" s="234"/>
      <c r="U24" s="128"/>
      <c r="V24" s="269"/>
    </row>
    <row r="25" spans="1:22" s="11" customFormat="1">
      <c r="A25" s="304"/>
      <c r="B25" s="240"/>
      <c r="C25" s="12"/>
      <c r="D25" s="13"/>
      <c r="E25" s="194"/>
      <c r="F25" s="128"/>
      <c r="G25" s="15"/>
      <c r="H25" s="13"/>
      <c r="I25" s="15"/>
      <c r="J25" s="15"/>
      <c r="K25" s="17"/>
      <c r="L25" s="16"/>
      <c r="M25" s="16"/>
      <c r="N25" s="16"/>
      <c r="O25" s="16"/>
      <c r="P25" s="16"/>
      <c r="Q25" s="16"/>
      <c r="R25" s="16"/>
      <c r="S25" s="16"/>
      <c r="T25" s="234"/>
      <c r="U25" s="128">
        <f t="shared" si="4"/>
        <v>0</v>
      </c>
      <c r="V25" s="269">
        <f t="shared" si="3"/>
        <v>0</v>
      </c>
    </row>
    <row r="26" spans="1:22" s="20" customFormat="1">
      <c r="A26" s="304"/>
      <c r="B26" s="62"/>
      <c r="C26" s="62" t="s">
        <v>8</v>
      </c>
      <c r="D26" s="63">
        <f>SUM(D16:D25)</f>
        <v>1338000</v>
      </c>
      <c r="E26" s="193"/>
      <c r="F26" s="129">
        <f t="shared" ref="F26:V26" si="5">SUM(F16:F25)</f>
        <v>0</v>
      </c>
      <c r="G26" s="129">
        <f t="shared" si="5"/>
        <v>288000</v>
      </c>
      <c r="H26" s="129">
        <f t="shared" si="5"/>
        <v>250000</v>
      </c>
      <c r="I26" s="129">
        <f t="shared" si="5"/>
        <v>0</v>
      </c>
      <c r="J26" s="129">
        <f t="shared" si="5"/>
        <v>0</v>
      </c>
      <c r="K26" s="129">
        <f t="shared" si="5"/>
        <v>0</v>
      </c>
      <c r="L26" s="129">
        <f t="shared" si="5"/>
        <v>0</v>
      </c>
      <c r="M26" s="63">
        <f t="shared" si="5"/>
        <v>0</v>
      </c>
      <c r="N26" s="63">
        <f t="shared" si="5"/>
        <v>150000</v>
      </c>
      <c r="O26" s="63">
        <f t="shared" si="5"/>
        <v>300000</v>
      </c>
      <c r="P26" s="63">
        <f t="shared" si="5"/>
        <v>175000</v>
      </c>
      <c r="Q26" s="63">
        <f t="shared" si="5"/>
        <v>0</v>
      </c>
      <c r="R26" s="63">
        <f t="shared" si="5"/>
        <v>0</v>
      </c>
      <c r="S26" s="63">
        <f t="shared" si="5"/>
        <v>175000</v>
      </c>
      <c r="T26" s="259">
        <f t="shared" si="5"/>
        <v>0</v>
      </c>
      <c r="U26" s="129">
        <f t="shared" si="5"/>
        <v>538000</v>
      </c>
      <c r="V26" s="270">
        <f t="shared" si="5"/>
        <v>1701000</v>
      </c>
    </row>
    <row r="27" spans="1:22" s="11" customFormat="1">
      <c r="A27" s="304"/>
      <c r="B27" s="238"/>
      <c r="C27" s="7" t="s">
        <v>35</v>
      </c>
      <c r="D27" s="8"/>
      <c r="E27" s="190"/>
      <c r="F27" s="100"/>
      <c r="G27" s="8"/>
      <c r="H27" s="8"/>
      <c r="I27" s="8"/>
      <c r="J27" s="8"/>
      <c r="K27" s="10"/>
      <c r="L27" s="9"/>
      <c r="M27" s="9"/>
      <c r="N27" s="9"/>
      <c r="O27" s="9"/>
      <c r="P27" s="9"/>
      <c r="Q27" s="9"/>
      <c r="R27" s="9"/>
      <c r="S27" s="9"/>
      <c r="T27" s="255"/>
      <c r="U27" s="100"/>
      <c r="V27" s="268"/>
    </row>
    <row r="28" spans="1:22" s="11" customFormat="1">
      <c r="A28" s="304"/>
      <c r="B28" s="239" t="s">
        <v>94</v>
      </c>
      <c r="C28" s="113" t="s">
        <v>41</v>
      </c>
      <c r="D28" s="116">
        <v>100000</v>
      </c>
      <c r="E28" s="194" t="s">
        <v>124</v>
      </c>
      <c r="F28" s="130" t="s">
        <v>47</v>
      </c>
      <c r="G28" s="15">
        <v>100000</v>
      </c>
      <c r="H28" s="15" t="s">
        <v>47</v>
      </c>
      <c r="I28" s="15" t="s">
        <v>47</v>
      </c>
      <c r="J28" s="15" t="s">
        <v>47</v>
      </c>
      <c r="K28" s="17"/>
      <c r="L28" s="16"/>
      <c r="M28" s="16"/>
      <c r="N28" s="16"/>
      <c r="O28" s="16"/>
      <c r="P28" s="16"/>
      <c r="Q28" s="16"/>
      <c r="R28" s="16"/>
      <c r="S28" s="16"/>
      <c r="T28" s="234"/>
      <c r="U28" s="128">
        <f t="shared" ref="U28:U36" si="6">SUM(F28:K28)</f>
        <v>100000</v>
      </c>
      <c r="V28" s="269">
        <f t="shared" ref="V28:V36" si="7">SUM(F28:T28)</f>
        <v>100000</v>
      </c>
    </row>
    <row r="29" spans="1:22" s="11" customFormat="1" hidden="1">
      <c r="A29" s="304"/>
      <c r="B29" s="239" t="s">
        <v>95</v>
      </c>
      <c r="C29" s="12" t="s">
        <v>70</v>
      </c>
      <c r="D29" s="13">
        <v>490000</v>
      </c>
      <c r="E29" s="196"/>
      <c r="F29" s="130"/>
      <c r="G29" s="15"/>
      <c r="H29" s="15"/>
      <c r="I29" s="15"/>
      <c r="J29" s="15"/>
      <c r="K29" s="17"/>
      <c r="L29" s="16">
        <v>490000</v>
      </c>
      <c r="M29" s="16"/>
      <c r="N29" s="16"/>
      <c r="O29" s="16"/>
      <c r="P29" s="16"/>
      <c r="Q29" s="16"/>
      <c r="R29" s="16"/>
      <c r="S29" s="16"/>
      <c r="T29" s="234"/>
      <c r="U29" s="128">
        <f t="shared" si="6"/>
        <v>0</v>
      </c>
      <c r="V29" s="269">
        <f t="shared" si="7"/>
        <v>490000</v>
      </c>
    </row>
    <row r="30" spans="1:22" s="11" customFormat="1" hidden="1">
      <c r="A30" s="304"/>
      <c r="B30" s="239" t="s">
        <v>96</v>
      </c>
      <c r="C30" s="12" t="s">
        <v>69</v>
      </c>
      <c r="D30" s="13">
        <v>600000</v>
      </c>
      <c r="E30" s="196"/>
      <c r="F30" s="130"/>
      <c r="G30" s="15"/>
      <c r="H30" s="15"/>
      <c r="I30" s="15"/>
      <c r="J30" s="15"/>
      <c r="K30" s="17"/>
      <c r="L30" s="16"/>
      <c r="M30" s="16"/>
      <c r="N30" s="16"/>
      <c r="O30" s="16"/>
      <c r="P30" s="16"/>
      <c r="Q30" s="16">
        <v>600000</v>
      </c>
      <c r="R30" s="16"/>
      <c r="S30" s="16"/>
      <c r="T30" s="234"/>
      <c r="U30" s="128">
        <f t="shared" si="6"/>
        <v>0</v>
      </c>
      <c r="V30" s="269">
        <f t="shared" si="7"/>
        <v>600000</v>
      </c>
    </row>
    <row r="31" spans="1:22" s="11" customFormat="1" hidden="1">
      <c r="A31" s="304"/>
      <c r="B31" s="239" t="s">
        <v>97</v>
      </c>
      <c r="C31" s="12" t="s">
        <v>72</v>
      </c>
      <c r="D31" s="13">
        <v>50000</v>
      </c>
      <c r="E31" s="196"/>
      <c r="F31" s="130"/>
      <c r="G31" s="15"/>
      <c r="H31" s="15"/>
      <c r="I31" s="15"/>
      <c r="J31" s="15"/>
      <c r="K31" s="17"/>
      <c r="L31" s="16"/>
      <c r="M31" s="16"/>
      <c r="N31" s="16">
        <v>50000</v>
      </c>
      <c r="O31" s="16"/>
      <c r="P31" s="16"/>
      <c r="Q31" s="16"/>
      <c r="R31" s="16"/>
      <c r="S31" s="16"/>
      <c r="T31" s="234"/>
      <c r="U31" s="128">
        <f t="shared" si="6"/>
        <v>0</v>
      </c>
      <c r="V31" s="269">
        <f t="shared" si="7"/>
        <v>50000</v>
      </c>
    </row>
    <row r="32" spans="1:22" s="11" customFormat="1" hidden="1">
      <c r="A32" s="304"/>
      <c r="B32" s="240"/>
      <c r="C32" s="12" t="s">
        <v>47</v>
      </c>
      <c r="D32" s="13" t="s">
        <v>47</v>
      </c>
      <c r="E32" s="196"/>
      <c r="F32" s="130"/>
      <c r="G32" s="15"/>
      <c r="H32" s="15"/>
      <c r="I32" s="15"/>
      <c r="J32" s="15"/>
      <c r="K32" s="17"/>
      <c r="L32" s="16"/>
      <c r="M32" s="16"/>
      <c r="N32" s="16"/>
      <c r="O32" s="16"/>
      <c r="P32" s="16"/>
      <c r="Q32" s="16"/>
      <c r="R32" s="16"/>
      <c r="S32" s="16"/>
      <c r="T32" s="234"/>
      <c r="U32" s="128">
        <f t="shared" si="6"/>
        <v>0</v>
      </c>
      <c r="V32" s="269">
        <f t="shared" si="7"/>
        <v>0</v>
      </c>
    </row>
    <row r="33" spans="1:25" s="11" customFormat="1" hidden="1">
      <c r="A33" s="304"/>
      <c r="B33" s="240"/>
      <c r="C33" s="12"/>
      <c r="D33" s="13"/>
      <c r="E33" s="196"/>
      <c r="F33" s="130"/>
      <c r="G33" s="15"/>
      <c r="H33" s="15"/>
      <c r="I33" s="15"/>
      <c r="J33" s="15"/>
      <c r="K33" s="17"/>
      <c r="L33" s="16"/>
      <c r="M33" s="16"/>
      <c r="N33" s="16"/>
      <c r="O33" s="16"/>
      <c r="P33" s="16"/>
      <c r="Q33" s="16"/>
      <c r="R33" s="16"/>
      <c r="S33" s="16"/>
      <c r="T33" s="234"/>
      <c r="U33" s="128">
        <f t="shared" si="6"/>
        <v>0</v>
      </c>
      <c r="V33" s="269">
        <f t="shared" si="7"/>
        <v>0</v>
      </c>
    </row>
    <row r="34" spans="1:25" s="11" customFormat="1" hidden="1">
      <c r="A34" s="304"/>
      <c r="B34" s="240"/>
      <c r="C34" s="12"/>
      <c r="D34" s="13"/>
      <c r="E34" s="196"/>
      <c r="F34" s="130"/>
      <c r="G34" s="15"/>
      <c r="H34" s="15"/>
      <c r="I34" s="15"/>
      <c r="J34" s="15"/>
      <c r="K34" s="17"/>
      <c r="L34" s="16"/>
      <c r="M34" s="16"/>
      <c r="N34" s="16"/>
      <c r="O34" s="16"/>
      <c r="P34" s="16"/>
      <c r="Q34" s="16"/>
      <c r="R34" s="16"/>
      <c r="S34" s="16"/>
      <c r="T34" s="234"/>
      <c r="U34" s="128">
        <f t="shared" si="6"/>
        <v>0</v>
      </c>
      <c r="V34" s="269">
        <f t="shared" si="7"/>
        <v>0</v>
      </c>
    </row>
    <row r="35" spans="1:25" s="11" customFormat="1" hidden="1">
      <c r="A35" s="304"/>
      <c r="B35" s="240"/>
      <c r="C35" s="12"/>
      <c r="D35" s="13"/>
      <c r="E35" s="196"/>
      <c r="F35" s="130"/>
      <c r="G35" s="15"/>
      <c r="H35" s="15"/>
      <c r="I35" s="15"/>
      <c r="J35" s="15"/>
      <c r="K35" s="17"/>
      <c r="L35" s="16"/>
      <c r="M35" s="16"/>
      <c r="N35" s="16"/>
      <c r="O35" s="16"/>
      <c r="P35" s="16"/>
      <c r="Q35" s="16"/>
      <c r="R35" s="16"/>
      <c r="S35" s="16"/>
      <c r="T35" s="234"/>
      <c r="U35" s="128">
        <f t="shared" si="6"/>
        <v>0</v>
      </c>
      <c r="V35" s="269">
        <f t="shared" si="7"/>
        <v>0</v>
      </c>
    </row>
    <row r="36" spans="1:25" s="11" customFormat="1">
      <c r="A36" s="304"/>
      <c r="B36" s="239"/>
      <c r="C36" s="18" t="s">
        <v>142</v>
      </c>
      <c r="D36" s="19">
        <v>490000</v>
      </c>
      <c r="E36" s="196" t="s">
        <v>143</v>
      </c>
      <c r="F36" s="202"/>
      <c r="G36" s="163">
        <v>50000</v>
      </c>
      <c r="H36" s="163">
        <v>50000</v>
      </c>
      <c r="I36" s="163">
        <v>50000</v>
      </c>
      <c r="J36" s="163">
        <v>50000</v>
      </c>
      <c r="K36" s="203">
        <v>50000</v>
      </c>
      <c r="L36" s="169"/>
      <c r="M36" s="169"/>
      <c r="N36" s="169"/>
      <c r="O36" s="169"/>
      <c r="P36" s="169"/>
      <c r="Q36" s="169"/>
      <c r="R36" s="169"/>
      <c r="S36" s="169"/>
      <c r="T36" s="235"/>
      <c r="U36" s="128">
        <f t="shared" si="6"/>
        <v>250000</v>
      </c>
      <c r="V36" s="269">
        <f t="shared" si="7"/>
        <v>250000</v>
      </c>
    </row>
    <row r="37" spans="1:25" s="20" customFormat="1">
      <c r="A37" s="304"/>
      <c r="B37" s="62"/>
      <c r="C37" s="62" t="s">
        <v>10</v>
      </c>
      <c r="D37" s="63">
        <f>SUM(D28:D36)</f>
        <v>1730000</v>
      </c>
      <c r="E37" s="193"/>
      <c r="F37" s="129">
        <f t="shared" ref="F37:V37" si="8">SUM(F28:F36)</f>
        <v>0</v>
      </c>
      <c r="G37" s="63">
        <f t="shared" si="8"/>
        <v>150000</v>
      </c>
      <c r="H37" s="63">
        <f t="shared" si="8"/>
        <v>50000</v>
      </c>
      <c r="I37" s="63">
        <f t="shared" si="8"/>
        <v>50000</v>
      </c>
      <c r="J37" s="63">
        <f t="shared" si="8"/>
        <v>50000</v>
      </c>
      <c r="K37" s="65">
        <f t="shared" si="8"/>
        <v>50000</v>
      </c>
      <c r="L37" s="64">
        <f t="shared" si="8"/>
        <v>490000</v>
      </c>
      <c r="M37" s="64">
        <f t="shared" si="8"/>
        <v>0</v>
      </c>
      <c r="N37" s="64">
        <f t="shared" si="8"/>
        <v>50000</v>
      </c>
      <c r="O37" s="64">
        <f t="shared" si="8"/>
        <v>0</v>
      </c>
      <c r="P37" s="64">
        <f t="shared" si="8"/>
        <v>0</v>
      </c>
      <c r="Q37" s="64">
        <f t="shared" si="8"/>
        <v>600000</v>
      </c>
      <c r="R37" s="64">
        <f t="shared" si="8"/>
        <v>0</v>
      </c>
      <c r="S37" s="64">
        <f t="shared" si="8"/>
        <v>0</v>
      </c>
      <c r="T37" s="259">
        <f t="shared" si="8"/>
        <v>0</v>
      </c>
      <c r="U37" s="129">
        <f t="shared" si="8"/>
        <v>350000</v>
      </c>
      <c r="V37" s="270">
        <f t="shared" si="8"/>
        <v>1490000</v>
      </c>
    </row>
    <row r="38" spans="1:25" s="20" customFormat="1">
      <c r="A38" s="304"/>
      <c r="B38" s="238"/>
      <c r="C38" s="7" t="s">
        <v>37</v>
      </c>
      <c r="D38" s="8"/>
      <c r="E38" s="190"/>
      <c r="F38" s="100"/>
      <c r="G38" s="8"/>
      <c r="H38" s="8"/>
      <c r="I38" s="8"/>
      <c r="J38" s="8"/>
      <c r="K38" s="10"/>
      <c r="L38" s="9"/>
      <c r="M38" s="9"/>
      <c r="N38" s="9"/>
      <c r="O38" s="9"/>
      <c r="P38" s="9"/>
      <c r="Q38" s="9"/>
      <c r="R38" s="9"/>
      <c r="S38" s="9"/>
      <c r="T38" s="255"/>
      <c r="U38" s="100"/>
      <c r="V38" s="268"/>
    </row>
    <row r="39" spans="1:25" s="20" customFormat="1">
      <c r="A39" s="304"/>
      <c r="B39" s="239" t="s">
        <v>98</v>
      </c>
      <c r="C39" s="113" t="s">
        <v>65</v>
      </c>
      <c r="D39" s="15">
        <v>67000</v>
      </c>
      <c r="E39" s="192" t="s">
        <v>130</v>
      </c>
      <c r="F39" s="130">
        <v>67000</v>
      </c>
      <c r="G39" s="15" t="s">
        <v>47</v>
      </c>
      <c r="H39" s="15"/>
      <c r="I39" s="15"/>
      <c r="J39" s="15"/>
      <c r="K39" s="17"/>
      <c r="L39" s="16"/>
      <c r="M39" s="16"/>
      <c r="N39" s="16"/>
      <c r="O39" s="16"/>
      <c r="P39" s="16"/>
      <c r="Q39" s="16"/>
      <c r="R39" s="16"/>
      <c r="S39" s="16"/>
      <c r="T39" s="234"/>
      <c r="U39" s="128">
        <f t="shared" ref="U39:U45" si="9">SUM(F39:K39)</f>
        <v>67000</v>
      </c>
      <c r="V39" s="269">
        <f t="shared" ref="V39:V45" si="10">SUM(F39:T39)</f>
        <v>67000</v>
      </c>
      <c r="W39" s="120"/>
    </row>
    <row r="40" spans="1:25" s="20" customFormat="1">
      <c r="A40" s="304"/>
      <c r="B40" s="239" t="s">
        <v>99</v>
      </c>
      <c r="C40" s="113" t="s">
        <v>64</v>
      </c>
      <c r="D40" s="15">
        <v>67000</v>
      </c>
      <c r="E40" s="192" t="s">
        <v>130</v>
      </c>
      <c r="F40" s="130"/>
      <c r="G40" s="15">
        <v>67000</v>
      </c>
      <c r="H40" s="15"/>
      <c r="I40" s="15"/>
      <c r="J40" s="15"/>
      <c r="K40" s="17"/>
      <c r="L40" s="16"/>
      <c r="M40" s="16"/>
      <c r="N40" s="16"/>
      <c r="O40" s="16"/>
      <c r="P40" s="16"/>
      <c r="Q40" s="16"/>
      <c r="R40" s="16"/>
      <c r="S40" s="16"/>
      <c r="T40" s="234"/>
      <c r="U40" s="128">
        <f t="shared" si="9"/>
        <v>67000</v>
      </c>
      <c r="V40" s="269">
        <f t="shared" si="10"/>
        <v>67000</v>
      </c>
      <c r="W40" s="120"/>
    </row>
    <row r="41" spans="1:25" s="20" customFormat="1">
      <c r="A41" s="304"/>
      <c r="B41" s="239" t="s">
        <v>100</v>
      </c>
      <c r="C41" s="113" t="s">
        <v>63</v>
      </c>
      <c r="D41" s="15">
        <v>70000</v>
      </c>
      <c r="E41" s="192" t="s">
        <v>131</v>
      </c>
      <c r="F41" s="130"/>
      <c r="G41" s="15" t="s">
        <v>47</v>
      </c>
      <c r="H41" s="15"/>
      <c r="I41" s="15"/>
      <c r="J41" s="15">
        <v>70000</v>
      </c>
      <c r="K41" s="17"/>
      <c r="L41" s="16"/>
      <c r="M41" s="16"/>
      <c r="N41" s="16"/>
      <c r="O41" s="16"/>
      <c r="P41" s="16"/>
      <c r="Q41" s="16"/>
      <c r="R41" s="16"/>
      <c r="S41" s="16"/>
      <c r="T41" s="234"/>
      <c r="U41" s="128">
        <f t="shared" si="9"/>
        <v>70000</v>
      </c>
      <c r="V41" s="269">
        <f t="shared" si="10"/>
        <v>70000</v>
      </c>
      <c r="W41" s="120"/>
    </row>
    <row r="42" spans="1:25" s="20" customFormat="1">
      <c r="A42" s="304"/>
      <c r="B42" s="239" t="s">
        <v>101</v>
      </c>
      <c r="C42" s="113" t="s">
        <v>62</v>
      </c>
      <c r="D42" s="15">
        <v>70000</v>
      </c>
      <c r="E42" s="11" t="s">
        <v>132</v>
      </c>
      <c r="F42" s="130"/>
      <c r="G42" s="15"/>
      <c r="H42" s="15"/>
      <c r="I42" s="15"/>
      <c r="J42" s="15">
        <v>70000</v>
      </c>
      <c r="K42" s="17"/>
      <c r="L42" s="16"/>
      <c r="M42" s="16"/>
      <c r="N42" s="16"/>
      <c r="O42" s="16"/>
      <c r="P42" s="16"/>
      <c r="Q42" s="16"/>
      <c r="R42" s="16"/>
      <c r="S42" s="16"/>
      <c r="T42" s="234"/>
      <c r="U42" s="128">
        <f t="shared" si="9"/>
        <v>70000</v>
      </c>
      <c r="V42" s="269">
        <f t="shared" si="10"/>
        <v>70000</v>
      </c>
      <c r="W42" s="120"/>
    </row>
    <row r="43" spans="1:25" s="20" customFormat="1" hidden="1">
      <c r="A43" s="304"/>
      <c r="B43" s="239" t="s">
        <v>102</v>
      </c>
      <c r="C43" s="113" t="s">
        <v>66</v>
      </c>
      <c r="D43" s="15">
        <v>80000</v>
      </c>
      <c r="E43" s="192" t="s">
        <v>67</v>
      </c>
      <c r="F43" s="130"/>
      <c r="G43" s="15"/>
      <c r="H43" s="15"/>
      <c r="I43" s="15"/>
      <c r="J43" s="15" t="s">
        <v>47</v>
      </c>
      <c r="K43" s="17"/>
      <c r="L43" s="16">
        <v>80000</v>
      </c>
      <c r="M43" s="16"/>
      <c r="N43" s="16"/>
      <c r="O43" s="16"/>
      <c r="P43" s="16"/>
      <c r="Q43" s="16"/>
      <c r="R43" s="16"/>
      <c r="S43" s="16"/>
      <c r="T43" s="234"/>
      <c r="U43" s="128">
        <f t="shared" si="9"/>
        <v>0</v>
      </c>
      <c r="V43" s="269">
        <f t="shared" si="10"/>
        <v>80000</v>
      </c>
      <c r="W43" s="120"/>
    </row>
    <row r="44" spans="1:25" s="20" customFormat="1" hidden="1">
      <c r="A44" s="304"/>
      <c r="B44" s="241"/>
      <c r="C44" s="119"/>
      <c r="D44" s="15"/>
      <c r="E44" s="192"/>
      <c r="F44" s="130"/>
      <c r="G44" s="15"/>
      <c r="H44" s="15"/>
      <c r="I44" s="15"/>
      <c r="J44" s="15"/>
      <c r="K44" s="17"/>
      <c r="L44" s="16"/>
      <c r="M44" s="16"/>
      <c r="N44" s="16"/>
      <c r="O44" s="16"/>
      <c r="P44" s="16"/>
      <c r="Q44" s="16"/>
      <c r="R44" s="16"/>
      <c r="S44" s="16"/>
      <c r="T44" s="234"/>
      <c r="U44" s="128">
        <f t="shared" si="9"/>
        <v>0</v>
      </c>
      <c r="V44" s="269">
        <f t="shared" si="10"/>
        <v>0</v>
      </c>
      <c r="W44" s="120"/>
    </row>
    <row r="45" spans="1:25" s="20" customFormat="1">
      <c r="A45" s="304"/>
      <c r="B45" s="241"/>
      <c r="C45" s="119"/>
      <c r="D45" s="15"/>
      <c r="E45" s="192"/>
      <c r="F45" s="130"/>
      <c r="G45" s="15"/>
      <c r="H45" s="15"/>
      <c r="I45" s="15"/>
      <c r="J45" s="15"/>
      <c r="K45" s="17"/>
      <c r="L45" s="16"/>
      <c r="M45" s="16"/>
      <c r="N45" s="16"/>
      <c r="O45" s="16"/>
      <c r="P45" s="16"/>
      <c r="Q45" s="16"/>
      <c r="R45" s="16"/>
      <c r="S45" s="16"/>
      <c r="T45" s="234"/>
      <c r="U45" s="128">
        <f t="shared" si="9"/>
        <v>0</v>
      </c>
      <c r="V45" s="269">
        <f t="shared" si="10"/>
        <v>0</v>
      </c>
      <c r="W45" s="120"/>
    </row>
    <row r="46" spans="1:25" s="20" customFormat="1" ht="13.5" thickBot="1">
      <c r="A46" s="304"/>
      <c r="B46" s="62"/>
      <c r="C46" s="62" t="s">
        <v>27</v>
      </c>
      <c r="D46" s="63">
        <f>SUM(D39:D45)</f>
        <v>354000</v>
      </c>
      <c r="E46" s="193"/>
      <c r="F46" s="129">
        <f>SUM(F39:F45)</f>
        <v>67000</v>
      </c>
      <c r="G46" s="63">
        <f t="shared" ref="G46:V46" si="11">SUM(G39:G45)</f>
        <v>67000</v>
      </c>
      <c r="H46" s="63">
        <f t="shared" si="11"/>
        <v>0</v>
      </c>
      <c r="I46" s="63">
        <f t="shared" si="11"/>
        <v>0</v>
      </c>
      <c r="J46" s="63">
        <f t="shared" si="11"/>
        <v>140000</v>
      </c>
      <c r="K46" s="65">
        <f t="shared" si="11"/>
        <v>0</v>
      </c>
      <c r="L46" s="64">
        <f t="shared" si="11"/>
        <v>80000</v>
      </c>
      <c r="M46" s="64">
        <f t="shared" si="11"/>
        <v>0</v>
      </c>
      <c r="N46" s="64">
        <f t="shared" si="11"/>
        <v>0</v>
      </c>
      <c r="O46" s="64">
        <f t="shared" si="11"/>
        <v>0</v>
      </c>
      <c r="P46" s="64">
        <f t="shared" si="11"/>
        <v>0</v>
      </c>
      <c r="Q46" s="64">
        <f t="shared" si="11"/>
        <v>0</v>
      </c>
      <c r="R46" s="64">
        <f t="shared" si="11"/>
        <v>0</v>
      </c>
      <c r="S46" s="64">
        <f t="shared" si="11"/>
        <v>0</v>
      </c>
      <c r="T46" s="259">
        <f t="shared" si="11"/>
        <v>0</v>
      </c>
      <c r="U46" s="129">
        <f t="shared" si="11"/>
        <v>274000</v>
      </c>
      <c r="V46" s="270">
        <f t="shared" si="11"/>
        <v>354000</v>
      </c>
      <c r="X46" s="300" t="s">
        <v>47</v>
      </c>
    </row>
    <row r="47" spans="1:25" s="11" customFormat="1" hidden="1">
      <c r="A47" s="304"/>
      <c r="B47" s="238"/>
      <c r="C47" s="7" t="s">
        <v>125</v>
      </c>
      <c r="D47" s="8"/>
      <c r="E47" s="190"/>
      <c r="F47" s="100"/>
      <c r="G47" s="8"/>
      <c r="H47" s="8"/>
      <c r="I47" s="8"/>
      <c r="J47" s="8"/>
      <c r="K47" s="10"/>
      <c r="L47" s="9"/>
      <c r="M47" s="9"/>
      <c r="N47" s="9"/>
      <c r="O47" s="9"/>
      <c r="P47" s="9"/>
      <c r="Q47" s="9"/>
      <c r="R47" s="9"/>
      <c r="S47" s="9"/>
      <c r="T47" s="255"/>
      <c r="U47" s="100"/>
      <c r="V47" s="268"/>
    </row>
    <row r="48" spans="1:25" s="6" customFormat="1" hidden="1">
      <c r="A48" s="304"/>
      <c r="B48" s="239" t="s">
        <v>83</v>
      </c>
      <c r="C48" s="18" t="s">
        <v>76</v>
      </c>
      <c r="D48" s="175"/>
      <c r="E48" s="192"/>
      <c r="F48" s="176"/>
      <c r="G48" s="175"/>
      <c r="H48" s="175"/>
      <c r="I48" s="175"/>
      <c r="J48" s="175"/>
      <c r="K48" s="178"/>
      <c r="L48" s="177"/>
      <c r="M48" s="177"/>
      <c r="N48" s="177"/>
      <c r="O48" s="177"/>
      <c r="P48" s="177"/>
      <c r="Q48" s="177">
        <v>35000</v>
      </c>
      <c r="R48" s="177"/>
      <c r="S48" s="177"/>
      <c r="T48" s="257"/>
      <c r="U48" s="128">
        <f t="shared" ref="U48" si="12">SUM(F48:K48)</f>
        <v>0</v>
      </c>
      <c r="V48" s="269">
        <f t="shared" ref="V48" si="13">SUM(F48:T48)</f>
        <v>35000</v>
      </c>
      <c r="X48" s="159"/>
      <c r="Y48" s="160"/>
    </row>
    <row r="49" spans="1:29" s="11" customFormat="1" hidden="1">
      <c r="A49" s="304"/>
      <c r="B49" s="240"/>
      <c r="C49" s="12" t="s">
        <v>47</v>
      </c>
      <c r="D49" s="86"/>
      <c r="E49" s="194"/>
      <c r="F49" s="130"/>
      <c r="G49" s="15"/>
      <c r="H49" s="15"/>
      <c r="I49" s="15"/>
      <c r="J49" s="15"/>
      <c r="K49" s="17"/>
      <c r="L49" s="16"/>
      <c r="M49" s="16"/>
      <c r="N49" s="16"/>
      <c r="O49" s="16"/>
      <c r="P49" s="16"/>
      <c r="Q49" s="16"/>
      <c r="R49" s="16"/>
      <c r="S49" s="16"/>
      <c r="T49" s="234"/>
      <c r="U49" s="128">
        <f t="shared" ref="U49:U52" si="14">SUM(F49:K49)</f>
        <v>0</v>
      </c>
      <c r="V49" s="269">
        <f t="shared" ref="V49:V52" si="15">SUM(F49:T49)</f>
        <v>0</v>
      </c>
    </row>
    <row r="50" spans="1:29" s="11" customFormat="1" hidden="1">
      <c r="A50" s="304"/>
      <c r="B50" s="240"/>
      <c r="C50" s="12"/>
      <c r="D50" s="86"/>
      <c r="E50" s="194"/>
      <c r="F50" s="130"/>
      <c r="G50" s="15"/>
      <c r="H50" s="15"/>
      <c r="I50" s="15"/>
      <c r="J50" s="15"/>
      <c r="K50" s="17"/>
      <c r="L50" s="16"/>
      <c r="M50" s="16"/>
      <c r="N50" s="16"/>
      <c r="O50" s="16"/>
      <c r="P50" s="16"/>
      <c r="Q50" s="16"/>
      <c r="R50" s="16"/>
      <c r="S50" s="16"/>
      <c r="T50" s="234"/>
      <c r="U50" s="128">
        <f t="shared" si="14"/>
        <v>0</v>
      </c>
      <c r="V50" s="269">
        <f t="shared" si="15"/>
        <v>0</v>
      </c>
      <c r="W50" s="110"/>
    </row>
    <row r="51" spans="1:29" s="11" customFormat="1" hidden="1">
      <c r="A51" s="304"/>
      <c r="B51" s="240"/>
      <c r="C51" s="12"/>
      <c r="D51" s="86"/>
      <c r="E51" s="194"/>
      <c r="F51" s="130"/>
      <c r="G51" s="15"/>
      <c r="H51" s="15"/>
      <c r="I51" s="15"/>
      <c r="J51" s="15"/>
      <c r="K51" s="17"/>
      <c r="L51" s="16"/>
      <c r="M51" s="16"/>
      <c r="N51" s="16"/>
      <c r="O51" s="16"/>
      <c r="P51" s="16"/>
      <c r="Q51" s="16"/>
      <c r="R51" s="16"/>
      <c r="S51" s="16"/>
      <c r="T51" s="234"/>
      <c r="U51" s="128">
        <f t="shared" si="14"/>
        <v>0</v>
      </c>
      <c r="V51" s="269">
        <f t="shared" si="15"/>
        <v>0</v>
      </c>
      <c r="W51" s="43"/>
      <c r="X51" s="43"/>
      <c r="Y51" s="43"/>
      <c r="Z51" s="43"/>
      <c r="AA51" s="43"/>
      <c r="AB51" s="43"/>
    </row>
    <row r="52" spans="1:29" s="11" customFormat="1" hidden="1">
      <c r="A52" s="304"/>
      <c r="B52" s="240"/>
      <c r="C52" s="12"/>
      <c r="D52" s="86"/>
      <c r="E52" s="194"/>
      <c r="F52" s="130"/>
      <c r="G52" s="15"/>
      <c r="H52" s="15"/>
      <c r="I52" s="15"/>
      <c r="J52" s="15"/>
      <c r="K52" s="17"/>
      <c r="L52" s="16"/>
      <c r="M52" s="16"/>
      <c r="N52" s="16"/>
      <c r="O52" s="16"/>
      <c r="P52" s="16"/>
      <c r="Q52" s="16"/>
      <c r="R52" s="16"/>
      <c r="S52" s="16"/>
      <c r="T52" s="234"/>
      <c r="U52" s="128">
        <f t="shared" si="14"/>
        <v>0</v>
      </c>
      <c r="V52" s="269">
        <f t="shared" si="15"/>
        <v>0</v>
      </c>
    </row>
    <row r="53" spans="1:29" s="20" customFormat="1" ht="13.5" hidden="1" thickBot="1">
      <c r="A53" s="304"/>
      <c r="B53" s="62"/>
      <c r="C53" s="62" t="s">
        <v>38</v>
      </c>
      <c r="D53" s="63">
        <f>SUM(D48:D52)</f>
        <v>0</v>
      </c>
      <c r="E53" s="193"/>
      <c r="F53" s="66">
        <f t="shared" ref="F53:V53" si="16">SUM(F48:F52)</f>
        <v>0</v>
      </c>
      <c r="G53" s="204">
        <f t="shared" si="16"/>
        <v>0</v>
      </c>
      <c r="H53" s="204">
        <f t="shared" si="16"/>
        <v>0</v>
      </c>
      <c r="I53" s="204">
        <f t="shared" si="16"/>
        <v>0</v>
      </c>
      <c r="J53" s="204">
        <f t="shared" si="16"/>
        <v>0</v>
      </c>
      <c r="K53" s="68">
        <f t="shared" si="16"/>
        <v>0</v>
      </c>
      <c r="L53" s="67">
        <f t="shared" si="16"/>
        <v>0</v>
      </c>
      <c r="M53" s="67">
        <f t="shared" si="16"/>
        <v>0</v>
      </c>
      <c r="N53" s="67">
        <f t="shared" si="16"/>
        <v>0</v>
      </c>
      <c r="O53" s="67">
        <f t="shared" si="16"/>
        <v>0</v>
      </c>
      <c r="P53" s="67">
        <f t="shared" si="16"/>
        <v>0</v>
      </c>
      <c r="Q53" s="67">
        <f t="shared" si="16"/>
        <v>35000</v>
      </c>
      <c r="R53" s="67">
        <f t="shared" si="16"/>
        <v>0</v>
      </c>
      <c r="S53" s="67">
        <f t="shared" si="16"/>
        <v>0</v>
      </c>
      <c r="T53" s="260">
        <f t="shared" si="16"/>
        <v>0</v>
      </c>
      <c r="U53" s="66">
        <f t="shared" si="16"/>
        <v>0</v>
      </c>
      <c r="V53" s="270">
        <f t="shared" si="16"/>
        <v>35000</v>
      </c>
    </row>
    <row r="54" spans="1:29" s="11" customFormat="1" ht="14.25" thickTop="1" thickBot="1">
      <c r="A54" s="304"/>
      <c r="B54" s="58"/>
      <c r="C54" s="58" t="s">
        <v>12</v>
      </c>
      <c r="D54" s="334"/>
      <c r="E54" s="335"/>
      <c r="F54" s="251">
        <f t="shared" ref="F54:V54" si="17">F14+F26+F37+F46+F53</f>
        <v>67000</v>
      </c>
      <c r="G54" s="161">
        <f t="shared" si="17"/>
        <v>505000</v>
      </c>
      <c r="H54" s="161">
        <f t="shared" si="17"/>
        <v>350000</v>
      </c>
      <c r="I54" s="161">
        <f t="shared" si="17"/>
        <v>50000</v>
      </c>
      <c r="J54" s="161">
        <f t="shared" si="17"/>
        <v>190000</v>
      </c>
      <c r="K54" s="59">
        <f t="shared" si="17"/>
        <v>50000</v>
      </c>
      <c r="L54" s="251">
        <f t="shared" si="17"/>
        <v>570000</v>
      </c>
      <c r="M54" s="161">
        <f t="shared" si="17"/>
        <v>0</v>
      </c>
      <c r="N54" s="161">
        <f t="shared" si="17"/>
        <v>200000</v>
      </c>
      <c r="O54" s="161">
        <f t="shared" si="17"/>
        <v>300000</v>
      </c>
      <c r="P54" s="161">
        <f t="shared" si="17"/>
        <v>175000</v>
      </c>
      <c r="Q54" s="161">
        <f t="shared" si="17"/>
        <v>670000</v>
      </c>
      <c r="R54" s="161">
        <f t="shared" si="17"/>
        <v>0</v>
      </c>
      <c r="S54" s="161">
        <f t="shared" si="17"/>
        <v>175000</v>
      </c>
      <c r="T54" s="162">
        <f t="shared" si="17"/>
        <v>0</v>
      </c>
      <c r="U54" s="205">
        <f t="shared" si="17"/>
        <v>1212000</v>
      </c>
      <c r="V54" s="271">
        <f t="shared" si="17"/>
        <v>3665000</v>
      </c>
    </row>
    <row r="55" spans="1:29" s="22" customFormat="1" ht="13.5" thickBot="1">
      <c r="A55" s="304"/>
      <c r="B55" s="60"/>
      <c r="C55" s="60" t="s">
        <v>13</v>
      </c>
      <c r="D55" s="336"/>
      <c r="E55" s="337"/>
      <c r="F55" s="131">
        <f t="shared" ref="F55:S55" si="18">F54/(F93/1000)</f>
        <v>0.17412333898975002</v>
      </c>
      <c r="G55" s="206">
        <f t="shared" si="18"/>
        <v>1.2923901348475313</v>
      </c>
      <c r="H55" s="206">
        <f t="shared" si="18"/>
        <v>0.88204424918054503</v>
      </c>
      <c r="I55" s="206">
        <f t="shared" si="18"/>
        <v>0.1240830342801639</v>
      </c>
      <c r="J55" s="206">
        <f t="shared" si="18"/>
        <v>0.46431859208727011</v>
      </c>
      <c r="K55" s="207">
        <f t="shared" si="18"/>
        <v>0.12032407994176321</v>
      </c>
      <c r="L55" s="61">
        <f t="shared" si="18"/>
        <v>1.3507577659636638</v>
      </c>
      <c r="M55" s="131">
        <f t="shared" si="18"/>
        <v>0</v>
      </c>
      <c r="N55" s="131">
        <f t="shared" si="18"/>
        <v>0.45959231451699428</v>
      </c>
      <c r="O55" s="131">
        <f t="shared" si="18"/>
        <v>0.6788660480310108</v>
      </c>
      <c r="P55" s="131">
        <f t="shared" si="18"/>
        <v>0.38996080224988316</v>
      </c>
      <c r="Q55" s="131">
        <f t="shared" si="18"/>
        <v>1.470204614236037</v>
      </c>
      <c r="R55" s="131">
        <f t="shared" si="18"/>
        <v>0</v>
      </c>
      <c r="S55" s="131">
        <f t="shared" si="18"/>
        <v>0.3723755622392283</v>
      </c>
      <c r="T55" s="261">
        <v>0</v>
      </c>
      <c r="U55" s="131"/>
      <c r="V55" s="272"/>
    </row>
    <row r="56" spans="1:29" ht="30" customHeight="1">
      <c r="A56" s="304"/>
      <c r="B56" s="242"/>
      <c r="C56" s="44" t="s">
        <v>15</v>
      </c>
      <c r="D56" s="45" t="s">
        <v>39</v>
      </c>
      <c r="E56" s="197" t="s">
        <v>5</v>
      </c>
      <c r="F56" s="132">
        <v>2025</v>
      </c>
      <c r="G56" s="90">
        <v>2026</v>
      </c>
      <c r="H56" s="90">
        <v>2027</v>
      </c>
      <c r="I56" s="90">
        <v>2028</v>
      </c>
      <c r="J56" s="90">
        <v>2029</v>
      </c>
      <c r="K56" s="91">
        <v>2030</v>
      </c>
      <c r="L56" s="252">
        <v>2031</v>
      </c>
      <c r="M56" s="252">
        <v>2032</v>
      </c>
      <c r="N56" s="252">
        <v>2033</v>
      </c>
      <c r="O56" s="252">
        <v>2034</v>
      </c>
      <c r="P56" s="252">
        <v>2035</v>
      </c>
      <c r="Q56" s="252">
        <v>2036</v>
      </c>
      <c r="R56" s="252">
        <v>2037</v>
      </c>
      <c r="S56" s="252">
        <v>2038</v>
      </c>
      <c r="T56" s="262">
        <v>2039</v>
      </c>
      <c r="U56" s="273" t="s">
        <v>40</v>
      </c>
      <c r="V56" s="274" t="s">
        <v>40</v>
      </c>
      <c r="X56" s="26"/>
      <c r="Y56" s="27"/>
      <c r="Z56" s="27"/>
      <c r="AA56" s="27"/>
      <c r="AB56" s="27"/>
      <c r="AC56" s="27"/>
    </row>
    <row r="57" spans="1:29" s="11" customFormat="1">
      <c r="A57" s="304"/>
      <c r="B57" s="238"/>
      <c r="C57" s="7" t="s">
        <v>6</v>
      </c>
      <c r="D57" s="8"/>
      <c r="E57" s="190"/>
      <c r="F57" s="100"/>
      <c r="G57" s="8"/>
      <c r="H57" s="8"/>
      <c r="I57" s="8"/>
      <c r="J57" s="8"/>
      <c r="K57" s="10"/>
      <c r="L57" s="9"/>
      <c r="M57" s="9"/>
      <c r="N57" s="9"/>
      <c r="O57" s="9"/>
      <c r="P57" s="9"/>
      <c r="Q57" s="9"/>
      <c r="R57" s="9"/>
      <c r="S57" s="9"/>
      <c r="T57" s="255"/>
      <c r="U57" s="100"/>
      <c r="V57" s="268"/>
    </row>
    <row r="58" spans="1:29" s="11" customFormat="1">
      <c r="A58" s="304"/>
      <c r="B58" s="301"/>
      <c r="C58" s="96" t="s">
        <v>134</v>
      </c>
      <c r="D58" s="15">
        <v>107650</v>
      </c>
      <c r="E58" s="139" t="s">
        <v>137</v>
      </c>
      <c r="F58" s="130">
        <v>55100</v>
      </c>
      <c r="G58" s="15">
        <v>52500</v>
      </c>
      <c r="H58" s="15"/>
      <c r="I58" s="15"/>
      <c r="J58" s="15"/>
      <c r="K58" s="17"/>
      <c r="L58" s="16"/>
      <c r="M58" s="16"/>
      <c r="N58" s="16"/>
      <c r="O58" s="16"/>
      <c r="P58" s="16"/>
      <c r="Q58" s="16"/>
      <c r="R58" s="16"/>
      <c r="S58" s="16"/>
      <c r="T58" s="234"/>
      <c r="U58" s="130">
        <f>SUM(F58:K58)</f>
        <v>107600</v>
      </c>
      <c r="V58" s="302"/>
    </row>
    <row r="59" spans="1:29" s="11" customFormat="1">
      <c r="A59" s="304"/>
      <c r="B59" s="243"/>
      <c r="C59" s="96" t="s">
        <v>135</v>
      </c>
      <c r="D59" s="21">
        <v>35874</v>
      </c>
      <c r="E59" s="198" t="s">
        <v>136</v>
      </c>
      <c r="F59" s="130">
        <v>35874</v>
      </c>
      <c r="G59" s="15" t="s">
        <v>47</v>
      </c>
      <c r="H59" s="15"/>
      <c r="I59" s="15"/>
      <c r="J59" s="15"/>
      <c r="K59" s="17"/>
      <c r="L59" s="16"/>
      <c r="M59" s="16"/>
      <c r="N59" s="16"/>
      <c r="O59" s="16"/>
      <c r="P59" s="16"/>
      <c r="Q59" s="16"/>
      <c r="R59" s="16"/>
      <c r="S59" s="16"/>
      <c r="T59" s="234"/>
      <c r="U59" s="130">
        <f>SUM(F59:K59)</f>
        <v>35874</v>
      </c>
      <c r="V59" s="269">
        <f t="shared" ref="V59:V60" si="19">SUM(F59:T59)</f>
        <v>35874</v>
      </c>
      <c r="W59" s="43"/>
    </row>
    <row r="60" spans="1:29" s="11" customFormat="1">
      <c r="A60" s="304"/>
      <c r="B60" s="243"/>
      <c r="C60" s="96" t="s">
        <v>133</v>
      </c>
      <c r="D60" s="21">
        <v>490000</v>
      </c>
      <c r="E60" s="198"/>
      <c r="F60" s="130"/>
      <c r="G60" s="15">
        <v>50000</v>
      </c>
      <c r="H60" s="15">
        <v>50000</v>
      </c>
      <c r="I60" s="15">
        <v>50000</v>
      </c>
      <c r="J60" s="15">
        <v>50000</v>
      </c>
      <c r="K60" s="17">
        <v>50000</v>
      </c>
      <c r="L60" s="16"/>
      <c r="M60" s="16"/>
      <c r="N60" s="16"/>
      <c r="O60" s="16"/>
      <c r="P60" s="16"/>
      <c r="Q60" s="16"/>
      <c r="R60" s="16"/>
      <c r="S60" s="16"/>
      <c r="T60" s="234"/>
      <c r="U60" s="130">
        <f>SUM(F60:K60)</f>
        <v>250000</v>
      </c>
      <c r="V60" s="269">
        <f t="shared" si="19"/>
        <v>250000</v>
      </c>
      <c r="W60" s="43"/>
    </row>
    <row r="61" spans="1:29" s="20" customFormat="1">
      <c r="A61" s="304"/>
      <c r="B61" s="62"/>
      <c r="C61" s="62" t="s">
        <v>9</v>
      </c>
      <c r="D61" s="63">
        <f>SUM(D59:D59)</f>
        <v>35874</v>
      </c>
      <c r="E61" s="193"/>
      <c r="F61" s="129">
        <f t="shared" ref="F61:K61" si="20">SUM(F58:F60)</f>
        <v>90974</v>
      </c>
      <c r="G61" s="129">
        <f t="shared" si="20"/>
        <v>102500</v>
      </c>
      <c r="H61" s="129">
        <f t="shared" si="20"/>
        <v>50000</v>
      </c>
      <c r="I61" s="129">
        <f t="shared" si="20"/>
        <v>50000</v>
      </c>
      <c r="J61" s="129">
        <f t="shared" si="20"/>
        <v>50000</v>
      </c>
      <c r="K61" s="129">
        <f t="shared" si="20"/>
        <v>50000</v>
      </c>
      <c r="L61" s="129">
        <f t="shared" ref="L61:T61" si="21">SUM(L59:L60)</f>
        <v>0</v>
      </c>
      <c r="M61" s="129">
        <f t="shared" si="21"/>
        <v>0</v>
      </c>
      <c r="N61" s="129">
        <f t="shared" si="21"/>
        <v>0</v>
      </c>
      <c r="O61" s="129">
        <f t="shared" si="21"/>
        <v>0</v>
      </c>
      <c r="P61" s="129">
        <f t="shared" si="21"/>
        <v>0</v>
      </c>
      <c r="Q61" s="129">
        <f t="shared" si="21"/>
        <v>0</v>
      </c>
      <c r="R61" s="129">
        <f t="shared" si="21"/>
        <v>0</v>
      </c>
      <c r="S61" s="129">
        <f t="shared" si="21"/>
        <v>0</v>
      </c>
      <c r="T61" s="258">
        <f t="shared" si="21"/>
        <v>0</v>
      </c>
      <c r="U61" s="129">
        <f>SUM(U58:U60)</f>
        <v>393474</v>
      </c>
      <c r="V61" s="270">
        <f t="shared" ref="V61" si="22">SUM(V59:V59)</f>
        <v>35874</v>
      </c>
    </row>
    <row r="62" spans="1:29" s="11" customFormat="1">
      <c r="A62" s="304"/>
      <c r="B62" s="238"/>
      <c r="C62" s="7" t="s">
        <v>7</v>
      </c>
      <c r="D62" s="7"/>
      <c r="E62" s="7"/>
      <c r="F62" s="100"/>
      <c r="G62" s="8"/>
      <c r="H62" s="8"/>
      <c r="I62" s="8"/>
      <c r="J62" s="8"/>
      <c r="K62" s="10"/>
      <c r="L62" s="9"/>
      <c r="M62" s="9"/>
      <c r="N62" s="9"/>
      <c r="O62" s="9"/>
      <c r="P62" s="9"/>
      <c r="Q62" s="9"/>
      <c r="R62" s="9"/>
      <c r="S62" s="9"/>
      <c r="T62" s="255"/>
      <c r="U62" s="100"/>
      <c r="V62" s="268"/>
    </row>
    <row r="63" spans="1:29" s="11" customFormat="1">
      <c r="A63" s="304"/>
      <c r="B63" s="239"/>
      <c r="C63" s="18" t="s">
        <v>106</v>
      </c>
      <c r="D63" s="86">
        <v>10000</v>
      </c>
      <c r="E63" s="139" t="s">
        <v>50</v>
      </c>
      <c r="F63" s="133">
        <v>10000</v>
      </c>
      <c r="G63" s="97">
        <v>10000</v>
      </c>
      <c r="H63" s="97">
        <v>10000</v>
      </c>
      <c r="I63" s="97">
        <v>10000</v>
      </c>
      <c r="J63" s="97">
        <v>10000</v>
      </c>
      <c r="K63" s="289">
        <v>10000</v>
      </c>
      <c r="L63" s="16">
        <v>10000</v>
      </c>
      <c r="M63" s="16">
        <v>10000</v>
      </c>
      <c r="N63" s="16">
        <v>10000</v>
      </c>
      <c r="O63" s="16">
        <v>10000</v>
      </c>
      <c r="P63" s="16">
        <v>10000</v>
      </c>
      <c r="Q63" s="16">
        <v>10000</v>
      </c>
      <c r="R63" s="16">
        <v>10000</v>
      </c>
      <c r="S63" s="16">
        <v>10000</v>
      </c>
      <c r="T63" s="16">
        <v>10000</v>
      </c>
      <c r="U63" s="130">
        <f>SUM(F63:K63)</f>
        <v>60000</v>
      </c>
      <c r="V63" s="269">
        <f t="shared" ref="V63:V72" si="23">SUM(F63:T63)</f>
        <v>150000</v>
      </c>
    </row>
    <row r="64" spans="1:29" s="11" customFormat="1">
      <c r="A64" s="304"/>
      <c r="B64" s="239"/>
      <c r="C64" s="18" t="s">
        <v>107</v>
      </c>
      <c r="D64" s="86">
        <v>30000</v>
      </c>
      <c r="E64" s="139" t="s">
        <v>51</v>
      </c>
      <c r="F64" s="133">
        <v>30000</v>
      </c>
      <c r="G64" s="97">
        <v>30000</v>
      </c>
      <c r="H64" s="97">
        <v>30000</v>
      </c>
      <c r="I64" s="97">
        <v>30000</v>
      </c>
      <c r="J64" s="97">
        <v>30000</v>
      </c>
      <c r="K64" s="289">
        <v>30000</v>
      </c>
      <c r="L64" s="16">
        <v>30000</v>
      </c>
      <c r="M64" s="16">
        <v>30000</v>
      </c>
      <c r="N64" s="16">
        <v>30000</v>
      </c>
      <c r="O64" s="16">
        <v>30000</v>
      </c>
      <c r="P64" s="16">
        <v>30000</v>
      </c>
      <c r="Q64" s="16">
        <v>30000</v>
      </c>
      <c r="R64" s="16">
        <v>30000</v>
      </c>
      <c r="S64" s="16">
        <v>30000</v>
      </c>
      <c r="T64" s="16">
        <v>30000</v>
      </c>
      <c r="U64" s="130">
        <f t="shared" ref="U64:U72" si="24">SUM(F64:K64)</f>
        <v>180000</v>
      </c>
      <c r="V64" s="269">
        <f t="shared" si="23"/>
        <v>450000</v>
      </c>
      <c r="W64" s="20"/>
    </row>
    <row r="65" spans="1:29" s="11" customFormat="1">
      <c r="A65" s="304"/>
      <c r="B65" s="239"/>
      <c r="C65" s="18" t="s">
        <v>108</v>
      </c>
      <c r="D65" s="86">
        <v>12000</v>
      </c>
      <c r="E65" s="139" t="s">
        <v>52</v>
      </c>
      <c r="F65" s="133">
        <v>12000</v>
      </c>
      <c r="G65" s="97">
        <v>12000</v>
      </c>
      <c r="H65" s="97">
        <v>12000</v>
      </c>
      <c r="I65" s="97">
        <v>12000</v>
      </c>
      <c r="J65" s="97">
        <v>12000</v>
      </c>
      <c r="K65" s="289">
        <v>12000</v>
      </c>
      <c r="L65" s="16">
        <v>12000</v>
      </c>
      <c r="M65" s="16">
        <v>12000</v>
      </c>
      <c r="N65" s="16">
        <v>12000</v>
      </c>
      <c r="O65" s="16">
        <v>12000</v>
      </c>
      <c r="P65" s="16">
        <v>12000</v>
      </c>
      <c r="Q65" s="16">
        <v>12000</v>
      </c>
      <c r="R65" s="16">
        <v>12000</v>
      </c>
      <c r="S65" s="16">
        <v>12000</v>
      </c>
      <c r="T65" s="16">
        <v>12000</v>
      </c>
      <c r="U65" s="130">
        <f t="shared" si="24"/>
        <v>72000</v>
      </c>
      <c r="V65" s="269">
        <f t="shared" si="23"/>
        <v>180000</v>
      </c>
      <c r="W65" s="98"/>
      <c r="X65" s="117"/>
      <c r="Y65" s="118"/>
      <c r="Z65" s="99"/>
    </row>
    <row r="66" spans="1:29" s="11" customFormat="1">
      <c r="A66" s="304"/>
      <c r="B66" s="239"/>
      <c r="C66" s="18" t="s">
        <v>109</v>
      </c>
      <c r="D66" s="86">
        <v>30000</v>
      </c>
      <c r="E66" s="139" t="s">
        <v>51</v>
      </c>
      <c r="F66" s="133">
        <v>30000</v>
      </c>
      <c r="G66" s="97">
        <v>30000</v>
      </c>
      <c r="H66" s="97">
        <v>30000</v>
      </c>
      <c r="I66" s="97">
        <v>30000</v>
      </c>
      <c r="J66" s="97">
        <v>30000</v>
      </c>
      <c r="K66" s="289">
        <v>30000</v>
      </c>
      <c r="L66" s="16">
        <v>30000</v>
      </c>
      <c r="M66" s="16">
        <v>30000</v>
      </c>
      <c r="N66" s="16">
        <v>30000</v>
      </c>
      <c r="O66" s="16">
        <v>30000</v>
      </c>
      <c r="P66" s="16">
        <v>30000</v>
      </c>
      <c r="Q66" s="16">
        <v>30000</v>
      </c>
      <c r="R66" s="16">
        <v>30000</v>
      </c>
      <c r="S66" s="16">
        <v>30000</v>
      </c>
      <c r="T66" s="16">
        <v>30000</v>
      </c>
      <c r="U66" s="130">
        <f t="shared" si="24"/>
        <v>180000</v>
      </c>
      <c r="V66" s="269">
        <f t="shared" si="23"/>
        <v>450000</v>
      </c>
      <c r="W66" s="98"/>
      <c r="X66" s="117"/>
      <c r="Y66" s="118"/>
      <c r="Z66" s="99"/>
    </row>
    <row r="67" spans="1:29" s="11" customFormat="1">
      <c r="A67" s="304"/>
      <c r="B67" s="239"/>
      <c r="C67" s="18" t="s">
        <v>110</v>
      </c>
      <c r="D67" s="86">
        <v>1000</v>
      </c>
      <c r="E67" s="139" t="s">
        <v>53</v>
      </c>
      <c r="F67" s="133">
        <v>1000</v>
      </c>
      <c r="G67" s="97">
        <v>1000</v>
      </c>
      <c r="H67" s="97">
        <v>1000</v>
      </c>
      <c r="I67" s="97">
        <v>1000</v>
      </c>
      <c r="J67" s="97">
        <v>1000</v>
      </c>
      <c r="K67" s="289">
        <v>1000</v>
      </c>
      <c r="L67" s="16">
        <v>1000</v>
      </c>
      <c r="M67" s="16">
        <v>1000</v>
      </c>
      <c r="N67" s="16">
        <v>1000</v>
      </c>
      <c r="O67" s="16">
        <v>1000</v>
      </c>
      <c r="P67" s="16">
        <v>1000</v>
      </c>
      <c r="Q67" s="16">
        <v>1000</v>
      </c>
      <c r="R67" s="16">
        <v>1000</v>
      </c>
      <c r="S67" s="16">
        <v>1000</v>
      </c>
      <c r="T67" s="16">
        <v>1000</v>
      </c>
      <c r="U67" s="130">
        <f t="shared" si="24"/>
        <v>6000</v>
      </c>
      <c r="V67" s="269">
        <f t="shared" si="23"/>
        <v>15000</v>
      </c>
      <c r="W67" s="98"/>
      <c r="X67" s="117"/>
      <c r="Y67" s="118"/>
      <c r="Z67" s="99"/>
    </row>
    <row r="68" spans="1:29" s="11" customFormat="1">
      <c r="A68" s="304"/>
      <c r="B68" s="239"/>
      <c r="C68" s="18" t="s">
        <v>111</v>
      </c>
      <c r="D68" s="86">
        <v>5000</v>
      </c>
      <c r="E68" s="139" t="s">
        <v>54</v>
      </c>
      <c r="F68" s="133">
        <v>5000</v>
      </c>
      <c r="G68" s="97">
        <v>5000</v>
      </c>
      <c r="H68" s="97">
        <v>5000</v>
      </c>
      <c r="I68" s="97">
        <v>5000</v>
      </c>
      <c r="J68" s="97">
        <v>5000</v>
      </c>
      <c r="K68" s="289">
        <v>5000</v>
      </c>
      <c r="L68" s="16">
        <v>5000</v>
      </c>
      <c r="M68" s="16">
        <v>5000</v>
      </c>
      <c r="N68" s="16">
        <v>5000</v>
      </c>
      <c r="O68" s="16">
        <v>5000</v>
      </c>
      <c r="P68" s="16">
        <v>5000</v>
      </c>
      <c r="Q68" s="16">
        <v>5000</v>
      </c>
      <c r="R68" s="16">
        <v>5000</v>
      </c>
      <c r="S68" s="16">
        <v>5000</v>
      </c>
      <c r="T68" s="16">
        <v>5000</v>
      </c>
      <c r="U68" s="130">
        <f t="shared" si="24"/>
        <v>30000</v>
      </c>
      <c r="V68" s="269">
        <f t="shared" si="23"/>
        <v>75000</v>
      </c>
      <c r="W68" s="98"/>
      <c r="X68" s="117"/>
      <c r="Y68" s="118"/>
      <c r="Z68" s="99"/>
    </row>
    <row r="69" spans="1:29" s="11" customFormat="1">
      <c r="A69" s="304"/>
      <c r="B69" s="239"/>
      <c r="C69" s="18" t="s">
        <v>115</v>
      </c>
      <c r="D69" s="86">
        <v>50000</v>
      </c>
      <c r="E69" s="139" t="s">
        <v>116</v>
      </c>
      <c r="F69" s="133"/>
      <c r="G69" s="97">
        <v>50000</v>
      </c>
      <c r="H69" s="97">
        <v>50000</v>
      </c>
      <c r="I69" s="97">
        <v>50000</v>
      </c>
      <c r="J69" s="15">
        <v>50000</v>
      </c>
      <c r="K69" s="17">
        <v>50000</v>
      </c>
      <c r="L69" s="16">
        <v>50000</v>
      </c>
      <c r="M69" s="16">
        <v>50000</v>
      </c>
      <c r="N69" s="16">
        <v>50000</v>
      </c>
      <c r="O69" s="16">
        <v>50000</v>
      </c>
      <c r="P69" s="16">
        <v>50000</v>
      </c>
      <c r="Q69" s="16">
        <v>0</v>
      </c>
      <c r="R69" s="16">
        <v>0</v>
      </c>
      <c r="S69" s="16">
        <v>0</v>
      </c>
      <c r="T69" s="234">
        <v>0</v>
      </c>
      <c r="U69" s="130">
        <f t="shared" si="24"/>
        <v>250000</v>
      </c>
      <c r="V69" s="269">
        <f t="shared" si="23"/>
        <v>500000</v>
      </c>
      <c r="W69" s="98"/>
      <c r="X69" s="117"/>
      <c r="Y69" s="118"/>
      <c r="Z69" s="99"/>
    </row>
    <row r="70" spans="1:29" s="11" customFormat="1">
      <c r="A70" s="304"/>
      <c r="B70" s="239"/>
      <c r="C70" s="18" t="s">
        <v>117</v>
      </c>
      <c r="D70" s="86">
        <v>30000</v>
      </c>
      <c r="E70" s="139" t="s">
        <v>118</v>
      </c>
      <c r="F70" s="133"/>
      <c r="G70" s="97"/>
      <c r="H70" s="97"/>
      <c r="I70" s="97"/>
      <c r="J70" s="15"/>
      <c r="K70" s="17">
        <v>30000</v>
      </c>
      <c r="L70" s="16">
        <v>30000</v>
      </c>
      <c r="M70" s="16">
        <v>30000</v>
      </c>
      <c r="N70" s="16">
        <v>30000</v>
      </c>
      <c r="O70" s="16">
        <v>30000</v>
      </c>
      <c r="P70" s="16">
        <v>30000</v>
      </c>
      <c r="Q70" s="16">
        <v>30000</v>
      </c>
      <c r="R70" s="16">
        <v>30000</v>
      </c>
      <c r="S70" s="16">
        <v>30000</v>
      </c>
      <c r="T70" s="16">
        <v>30000</v>
      </c>
      <c r="U70" s="130">
        <f t="shared" si="24"/>
        <v>30000</v>
      </c>
      <c r="V70" s="269">
        <f t="shared" si="23"/>
        <v>300000</v>
      </c>
      <c r="W70" s="98"/>
      <c r="X70" s="117"/>
      <c r="Y70" s="118"/>
      <c r="Z70" s="99"/>
    </row>
    <row r="71" spans="1:29" s="11" customFormat="1">
      <c r="A71" s="304"/>
      <c r="B71" s="239"/>
      <c r="C71" s="18"/>
      <c r="D71" s="86"/>
      <c r="E71" s="139"/>
      <c r="F71" s="133"/>
      <c r="G71" s="97"/>
      <c r="H71" s="97"/>
      <c r="I71" s="97"/>
      <c r="J71" s="15"/>
      <c r="K71" s="17"/>
      <c r="L71" s="16"/>
      <c r="M71" s="16"/>
      <c r="N71" s="16"/>
      <c r="O71" s="16"/>
      <c r="P71" s="16"/>
      <c r="Q71" s="16"/>
      <c r="R71" s="16"/>
      <c r="S71" s="16"/>
      <c r="T71" s="234"/>
      <c r="U71" s="130"/>
      <c r="V71" s="269"/>
      <c r="W71" s="98"/>
      <c r="X71" s="117"/>
      <c r="Y71" s="118"/>
      <c r="Z71" s="99"/>
    </row>
    <row r="72" spans="1:29" s="11" customFormat="1" hidden="1">
      <c r="A72" s="304"/>
      <c r="B72" s="239"/>
      <c r="C72" s="18"/>
      <c r="D72" s="86"/>
      <c r="E72" s="199"/>
      <c r="F72" s="133">
        <v>0</v>
      </c>
      <c r="G72" s="97">
        <v>0</v>
      </c>
      <c r="H72" s="97">
        <v>0</v>
      </c>
      <c r="I72" s="97">
        <v>0</v>
      </c>
      <c r="J72" s="15">
        <v>0</v>
      </c>
      <c r="K72" s="17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234">
        <v>0</v>
      </c>
      <c r="U72" s="130">
        <f t="shared" si="24"/>
        <v>0</v>
      </c>
      <c r="V72" s="269">
        <f t="shared" si="23"/>
        <v>0</v>
      </c>
      <c r="W72" s="98"/>
      <c r="X72" s="117"/>
      <c r="Y72" s="118"/>
      <c r="Z72" s="99"/>
    </row>
    <row r="73" spans="1:29" ht="13.5" thickBot="1">
      <c r="A73" s="304"/>
      <c r="B73" s="69"/>
      <c r="C73" s="69" t="s">
        <v>4</v>
      </c>
      <c r="D73" s="70">
        <f>SUM(D63:D72)</f>
        <v>168000</v>
      </c>
      <c r="E73" s="200"/>
      <c r="F73" s="71">
        <f t="shared" ref="F73:K73" si="25">SUM(F63:F72)</f>
        <v>88000</v>
      </c>
      <c r="G73" s="72">
        <f t="shared" si="25"/>
        <v>138000</v>
      </c>
      <c r="H73" s="72">
        <f t="shared" si="25"/>
        <v>138000</v>
      </c>
      <c r="I73" s="72">
        <f t="shared" si="25"/>
        <v>138000</v>
      </c>
      <c r="J73" s="72">
        <f t="shared" si="25"/>
        <v>138000</v>
      </c>
      <c r="K73" s="73">
        <f t="shared" si="25"/>
        <v>168000</v>
      </c>
      <c r="L73" s="74">
        <f>SUM(L63:L72)</f>
        <v>168000</v>
      </c>
      <c r="M73" s="74">
        <f t="shared" ref="M73:V73" si="26">SUM(M63:M72)</f>
        <v>168000</v>
      </c>
      <c r="N73" s="74">
        <f t="shared" si="26"/>
        <v>168000</v>
      </c>
      <c r="O73" s="74">
        <f t="shared" si="26"/>
        <v>168000</v>
      </c>
      <c r="P73" s="74">
        <f t="shared" si="26"/>
        <v>168000</v>
      </c>
      <c r="Q73" s="74">
        <f t="shared" si="26"/>
        <v>118000</v>
      </c>
      <c r="R73" s="74">
        <f t="shared" si="26"/>
        <v>118000</v>
      </c>
      <c r="S73" s="74">
        <f t="shared" si="26"/>
        <v>118000</v>
      </c>
      <c r="T73" s="263">
        <f t="shared" si="26"/>
        <v>118000</v>
      </c>
      <c r="U73" s="71">
        <f t="shared" si="26"/>
        <v>808000</v>
      </c>
      <c r="V73" s="270">
        <f t="shared" si="26"/>
        <v>2120000</v>
      </c>
      <c r="W73" s="23"/>
      <c r="X73" s="115"/>
    </row>
    <row r="74" spans="1:29" s="23" customFormat="1" ht="13.5" thickTop="1">
      <c r="A74" s="304"/>
      <c r="B74" s="46"/>
      <c r="C74" s="46" t="s">
        <v>18</v>
      </c>
      <c r="D74" s="338"/>
      <c r="E74" s="339"/>
      <c r="F74" s="134">
        <f t="shared" ref="F74:V74" si="27">F61+F73</f>
        <v>178974</v>
      </c>
      <c r="G74" s="208">
        <f t="shared" si="27"/>
        <v>240500</v>
      </c>
      <c r="H74" s="208">
        <f t="shared" si="27"/>
        <v>188000</v>
      </c>
      <c r="I74" s="208">
        <f t="shared" si="27"/>
        <v>188000</v>
      </c>
      <c r="J74" s="208">
        <f t="shared" si="27"/>
        <v>188000</v>
      </c>
      <c r="K74" s="75">
        <f t="shared" si="27"/>
        <v>218000</v>
      </c>
      <c r="L74" s="75">
        <f t="shared" si="27"/>
        <v>168000</v>
      </c>
      <c r="M74" s="75">
        <f t="shared" si="27"/>
        <v>168000</v>
      </c>
      <c r="N74" s="75">
        <f t="shared" si="27"/>
        <v>168000</v>
      </c>
      <c r="O74" s="75">
        <f t="shared" si="27"/>
        <v>168000</v>
      </c>
      <c r="P74" s="75">
        <f t="shared" si="27"/>
        <v>168000</v>
      </c>
      <c r="Q74" s="75">
        <f t="shared" si="27"/>
        <v>118000</v>
      </c>
      <c r="R74" s="75">
        <f t="shared" si="27"/>
        <v>118000</v>
      </c>
      <c r="S74" s="293">
        <f t="shared" si="27"/>
        <v>118000</v>
      </c>
      <c r="T74" s="290">
        <f t="shared" si="27"/>
        <v>118000</v>
      </c>
      <c r="U74" s="275">
        <f t="shared" si="27"/>
        <v>1201474</v>
      </c>
      <c r="V74" s="274">
        <f t="shared" si="27"/>
        <v>2155874</v>
      </c>
      <c r="X74" s="23" t="s">
        <v>47</v>
      </c>
      <c r="Y74" s="24"/>
      <c r="Z74" s="25"/>
      <c r="AA74" s="25"/>
      <c r="AB74" s="25"/>
      <c r="AC74" s="25"/>
    </row>
    <row r="75" spans="1:29" ht="15.75" thickBot="1">
      <c r="A75" s="304"/>
      <c r="B75" s="47"/>
      <c r="C75" s="47" t="s">
        <v>19</v>
      </c>
      <c r="D75" s="340"/>
      <c r="E75" s="341"/>
      <c r="F75" s="48">
        <f t="shared" ref="F75:T75" si="28">F74/(F93/1000)</f>
        <v>0.46512761899032118</v>
      </c>
      <c r="G75" s="49">
        <f t="shared" si="28"/>
        <v>0.6154848067937253</v>
      </c>
      <c r="H75" s="49">
        <f t="shared" si="28"/>
        <v>0.47378376813126422</v>
      </c>
      <c r="I75" s="49">
        <f t="shared" si="28"/>
        <v>0.46655220889341625</v>
      </c>
      <c r="J75" s="49">
        <f t="shared" si="28"/>
        <v>0.45943102796003571</v>
      </c>
      <c r="K75" s="50">
        <f t="shared" si="28"/>
        <v>0.52461298854608762</v>
      </c>
      <c r="L75" s="50">
        <f t="shared" si="28"/>
        <v>0.39811807838929042</v>
      </c>
      <c r="M75" s="50">
        <f t="shared" si="28"/>
        <v>0.39204143612928649</v>
      </c>
      <c r="N75" s="50">
        <f t="shared" si="28"/>
        <v>0.38605754419427524</v>
      </c>
      <c r="O75" s="50">
        <f t="shared" si="28"/>
        <v>0.38016498689736605</v>
      </c>
      <c r="P75" s="50">
        <f t="shared" si="28"/>
        <v>0.37436237015988783</v>
      </c>
      <c r="Q75" s="50">
        <f t="shared" si="28"/>
        <v>0.25893155892515279</v>
      </c>
      <c r="R75" s="50">
        <f t="shared" si="28"/>
        <v>0.25497937855751135</v>
      </c>
      <c r="S75" s="49">
        <f t="shared" si="28"/>
        <v>0.2510875219670225</v>
      </c>
      <c r="T75" s="291">
        <f t="shared" si="28"/>
        <v>0.24725506840671838</v>
      </c>
      <c r="U75" s="276"/>
      <c r="V75" s="277"/>
      <c r="X75" s="26"/>
      <c r="Y75" s="27"/>
      <c r="Z75" s="27"/>
      <c r="AA75" s="27"/>
      <c r="AB75" s="27"/>
      <c r="AC75" s="27"/>
    </row>
    <row r="76" spans="1:29" s="51" customFormat="1" ht="18" thickTop="1">
      <c r="A76" s="304"/>
      <c r="B76" s="94"/>
      <c r="C76" s="94" t="s">
        <v>0</v>
      </c>
      <c r="D76" s="342"/>
      <c r="E76" s="343"/>
      <c r="F76" s="135">
        <f t="shared" ref="F76:T76" si="29">F54+F74</f>
        <v>245974</v>
      </c>
      <c r="G76" s="209">
        <f t="shared" si="29"/>
        <v>745500</v>
      </c>
      <c r="H76" s="209">
        <f t="shared" si="29"/>
        <v>538000</v>
      </c>
      <c r="I76" s="209">
        <f t="shared" si="29"/>
        <v>238000</v>
      </c>
      <c r="J76" s="209">
        <f t="shared" si="29"/>
        <v>378000</v>
      </c>
      <c r="K76" s="210">
        <f t="shared" si="29"/>
        <v>268000</v>
      </c>
      <c r="L76" s="210">
        <f t="shared" si="29"/>
        <v>738000</v>
      </c>
      <c r="M76" s="210">
        <f t="shared" si="29"/>
        <v>168000</v>
      </c>
      <c r="N76" s="210">
        <f t="shared" si="29"/>
        <v>368000</v>
      </c>
      <c r="O76" s="210">
        <f t="shared" si="29"/>
        <v>468000</v>
      </c>
      <c r="P76" s="210">
        <f t="shared" si="29"/>
        <v>343000</v>
      </c>
      <c r="Q76" s="210">
        <f t="shared" si="29"/>
        <v>788000</v>
      </c>
      <c r="R76" s="210">
        <f t="shared" si="29"/>
        <v>118000</v>
      </c>
      <c r="S76" s="210">
        <f t="shared" si="29"/>
        <v>293000</v>
      </c>
      <c r="T76" s="210">
        <f t="shared" si="29"/>
        <v>118000</v>
      </c>
      <c r="U76" s="278">
        <f>SUM(F76:K76)</f>
        <v>2413474</v>
      </c>
      <c r="V76" s="279">
        <f>SUM(F76:T76)</f>
        <v>5815474</v>
      </c>
    </row>
    <row r="77" spans="1:29" s="52" customFormat="1" ht="18" thickBot="1">
      <c r="A77" s="304"/>
      <c r="B77" s="95"/>
      <c r="C77" s="95" t="s">
        <v>2</v>
      </c>
      <c r="D77" s="344"/>
      <c r="E77" s="345"/>
      <c r="F77" s="136">
        <f t="shared" ref="F77:T77" si="30">F76/(F93/1000)</f>
        <v>0.63925095798007125</v>
      </c>
      <c r="G77" s="211">
        <f t="shared" si="30"/>
        <v>1.9078749416412568</v>
      </c>
      <c r="H77" s="211">
        <f t="shared" si="30"/>
        <v>1.3558280173118091</v>
      </c>
      <c r="I77" s="211">
        <f t="shared" si="30"/>
        <v>0.59063524317358018</v>
      </c>
      <c r="J77" s="211">
        <f t="shared" si="30"/>
        <v>0.92374962004730576</v>
      </c>
      <c r="K77" s="212">
        <f t="shared" si="30"/>
        <v>0.64493706848785082</v>
      </c>
      <c r="L77" s="212">
        <f t="shared" si="30"/>
        <v>1.7488758443529544</v>
      </c>
      <c r="M77" s="212">
        <f t="shared" si="30"/>
        <v>0.39204143612928649</v>
      </c>
      <c r="N77" s="212">
        <f t="shared" si="30"/>
        <v>0.84564985871126952</v>
      </c>
      <c r="O77" s="212">
        <f t="shared" si="30"/>
        <v>1.0590310349283769</v>
      </c>
      <c r="P77" s="212">
        <f t="shared" si="30"/>
        <v>0.76432317240977099</v>
      </c>
      <c r="Q77" s="212">
        <f t="shared" si="30"/>
        <v>1.7291361731611896</v>
      </c>
      <c r="R77" s="212">
        <f t="shared" si="30"/>
        <v>0.25497937855751135</v>
      </c>
      <c r="S77" s="212">
        <f t="shared" si="30"/>
        <v>0.62346308420625085</v>
      </c>
      <c r="T77" s="212">
        <f t="shared" si="30"/>
        <v>0.24725506840671838</v>
      </c>
      <c r="U77" s="181"/>
      <c r="V77" s="280"/>
    </row>
    <row r="78" spans="1:29" s="52" customFormat="1" ht="7.5" customHeight="1" thickTop="1" thickBot="1">
      <c r="A78" s="54"/>
      <c r="B78" s="95"/>
      <c r="C78" s="100"/>
      <c r="D78" s="100"/>
      <c r="E78" s="201"/>
      <c r="F78" s="213"/>
      <c r="G78" s="214"/>
      <c r="H78" s="214"/>
      <c r="I78" s="214"/>
      <c r="J78" s="214"/>
      <c r="K78" s="215"/>
      <c r="L78" s="9"/>
      <c r="M78" s="100"/>
      <c r="N78" s="100"/>
      <c r="O78" s="100"/>
      <c r="P78" s="100"/>
      <c r="Q78" s="100"/>
      <c r="R78" s="100"/>
      <c r="S78" s="100"/>
      <c r="T78" s="255"/>
      <c r="U78" s="100"/>
      <c r="V78" s="281"/>
    </row>
    <row r="79" spans="1:29" s="52" customFormat="1" ht="17.25">
      <c r="A79" s="55"/>
      <c r="B79" s="150"/>
      <c r="C79" s="150"/>
      <c r="D79" s="151"/>
      <c r="E79" s="152"/>
      <c r="F79" s="314" t="s">
        <v>14</v>
      </c>
      <c r="G79" s="315"/>
      <c r="H79" s="315"/>
      <c r="I79" s="315"/>
      <c r="J79" s="315"/>
      <c r="K79" s="316"/>
      <c r="L79" s="167"/>
      <c r="M79" s="164"/>
      <c r="N79" s="164"/>
      <c r="O79" s="164"/>
      <c r="P79" s="164"/>
      <c r="Q79" s="164"/>
      <c r="R79" s="164"/>
      <c r="S79" s="167"/>
      <c r="T79" s="164"/>
      <c r="U79" s="153"/>
      <c r="V79" s="282"/>
    </row>
    <row r="80" spans="1:29" s="28" customFormat="1" ht="25.5">
      <c r="A80" s="317" t="s">
        <v>23</v>
      </c>
      <c r="B80" s="244"/>
      <c r="C80" s="101" t="s">
        <v>22</v>
      </c>
      <c r="D80" s="125"/>
      <c r="E80" s="137" t="s">
        <v>33</v>
      </c>
      <c r="F80" s="141">
        <v>2025</v>
      </c>
      <c r="G80" s="92">
        <v>2026</v>
      </c>
      <c r="H80" s="92">
        <v>2027</v>
      </c>
      <c r="I80" s="92">
        <v>2028</v>
      </c>
      <c r="J80" s="92">
        <v>2029</v>
      </c>
      <c r="K80" s="182">
        <v>2030</v>
      </c>
      <c r="L80" s="226">
        <v>2031</v>
      </c>
      <c r="M80" s="226">
        <v>2032</v>
      </c>
      <c r="N80" s="226">
        <v>2033</v>
      </c>
      <c r="O80" s="226">
        <v>2034</v>
      </c>
      <c r="P80" s="226">
        <v>2035</v>
      </c>
      <c r="Q80" s="226">
        <v>2036</v>
      </c>
      <c r="R80" s="226">
        <v>2037</v>
      </c>
      <c r="S80" s="226">
        <v>2038</v>
      </c>
      <c r="T80" s="264">
        <v>2039</v>
      </c>
      <c r="U80" s="283" t="s">
        <v>40</v>
      </c>
      <c r="V80" s="284" t="s">
        <v>40</v>
      </c>
    </row>
    <row r="81" spans="1:29" s="28" customFormat="1">
      <c r="A81" s="304"/>
      <c r="B81" s="239" t="s">
        <v>91</v>
      </c>
      <c r="C81" s="318" t="s">
        <v>107</v>
      </c>
      <c r="D81" s="319"/>
      <c r="E81" s="14" t="s">
        <v>49</v>
      </c>
      <c r="F81" s="142"/>
      <c r="G81" s="183">
        <v>250000</v>
      </c>
      <c r="H81" s="183"/>
      <c r="I81" s="183"/>
      <c r="J81" s="183"/>
      <c r="K81" s="184"/>
      <c r="L81" s="166"/>
      <c r="M81" s="183"/>
      <c r="N81" s="183"/>
      <c r="O81" s="183"/>
      <c r="P81" s="183"/>
      <c r="Q81" s="183"/>
      <c r="R81" s="183"/>
      <c r="S81" s="183"/>
      <c r="T81" s="292"/>
      <c r="U81" s="114">
        <f t="shared" ref="U81:U89" si="31">SUM(F81:K81)</f>
        <v>250000</v>
      </c>
      <c r="V81" s="269">
        <f t="shared" ref="V81:V89" si="32">SUM(F81:T81)</f>
        <v>250000</v>
      </c>
      <c r="X81" s="158"/>
      <c r="Y81" s="158"/>
      <c r="Z81" s="158"/>
      <c r="AA81" s="158"/>
      <c r="AB81" s="158"/>
      <c r="AC81" s="158"/>
    </row>
    <row r="82" spans="1:29" s="28" customFormat="1">
      <c r="A82" s="304"/>
      <c r="B82" s="239" t="s">
        <v>94</v>
      </c>
      <c r="C82" s="312" t="s">
        <v>108</v>
      </c>
      <c r="D82" s="320"/>
      <c r="E82" s="138" t="s">
        <v>48</v>
      </c>
      <c r="F82" s="142"/>
      <c r="G82" s="183"/>
      <c r="H82" s="183"/>
      <c r="I82" s="183"/>
      <c r="J82" s="183">
        <v>100000</v>
      </c>
      <c r="K82" s="184"/>
      <c r="L82" s="166"/>
      <c r="M82" s="183"/>
      <c r="N82" s="183"/>
      <c r="O82" s="183"/>
      <c r="P82" s="183"/>
      <c r="Q82" s="183"/>
      <c r="R82" s="183"/>
      <c r="S82" s="183"/>
      <c r="T82" s="292"/>
      <c r="U82" s="114">
        <f t="shared" si="31"/>
        <v>100000</v>
      </c>
      <c r="V82" s="269">
        <f t="shared" si="32"/>
        <v>100000</v>
      </c>
    </row>
    <row r="83" spans="1:29" s="28" customFormat="1" hidden="1">
      <c r="A83" s="304"/>
      <c r="B83" s="239" t="s">
        <v>95</v>
      </c>
      <c r="C83" s="321" t="s">
        <v>115</v>
      </c>
      <c r="D83" s="322"/>
      <c r="E83" s="138" t="s">
        <v>70</v>
      </c>
      <c r="F83" s="142"/>
      <c r="G83" s="183"/>
      <c r="H83" s="183"/>
      <c r="I83" s="183"/>
      <c r="J83" s="183"/>
      <c r="K83" s="184"/>
      <c r="L83" s="166">
        <v>490000</v>
      </c>
      <c r="M83" s="183"/>
      <c r="N83" s="183"/>
      <c r="O83" s="183"/>
      <c r="P83" s="183"/>
      <c r="Q83" s="183"/>
      <c r="R83" s="183"/>
      <c r="S83" s="183"/>
      <c r="T83" s="292"/>
      <c r="U83" s="114">
        <f t="shared" si="31"/>
        <v>0</v>
      </c>
      <c r="V83" s="269">
        <f t="shared" si="32"/>
        <v>490000</v>
      </c>
    </row>
    <row r="84" spans="1:29" s="28" customFormat="1">
      <c r="A84" s="304"/>
      <c r="B84" s="239" t="s">
        <v>119</v>
      </c>
      <c r="C84" s="321" t="s">
        <v>109</v>
      </c>
      <c r="D84" s="322"/>
      <c r="E84" s="12" t="s">
        <v>43</v>
      </c>
      <c r="F84" s="142"/>
      <c r="G84" s="183"/>
      <c r="H84" s="183">
        <v>160000</v>
      </c>
      <c r="I84" s="183"/>
      <c r="J84" s="183"/>
      <c r="K84" s="184"/>
      <c r="L84" s="166"/>
      <c r="M84" s="183"/>
      <c r="N84" s="183"/>
      <c r="O84" s="183"/>
      <c r="P84" s="183"/>
      <c r="Q84" s="183"/>
      <c r="R84" s="183"/>
      <c r="S84" s="183"/>
      <c r="T84" s="292"/>
      <c r="U84" s="114">
        <f t="shared" si="31"/>
        <v>160000</v>
      </c>
      <c r="V84" s="269">
        <f t="shared" si="32"/>
        <v>160000</v>
      </c>
    </row>
    <row r="85" spans="1:29" s="28" customFormat="1" hidden="1">
      <c r="A85" s="304"/>
      <c r="B85" s="239"/>
      <c r="C85" s="323"/>
      <c r="D85" s="324"/>
      <c r="E85" s="138"/>
      <c r="F85" s="142"/>
      <c r="G85" s="183"/>
      <c r="H85" s="183"/>
      <c r="I85" s="183"/>
      <c r="J85" s="183"/>
      <c r="K85" s="184"/>
      <c r="L85" s="166"/>
      <c r="M85" s="183"/>
      <c r="N85" s="183"/>
      <c r="O85" s="183"/>
      <c r="P85" s="183"/>
      <c r="Q85" s="183"/>
      <c r="R85" s="183"/>
      <c r="S85" s="183"/>
      <c r="T85" s="292"/>
      <c r="U85" s="114">
        <f t="shared" si="31"/>
        <v>0</v>
      </c>
      <c r="V85" s="269">
        <f t="shared" si="32"/>
        <v>0</v>
      </c>
    </row>
    <row r="86" spans="1:29" s="28" customFormat="1" hidden="1">
      <c r="A86" s="304"/>
      <c r="B86" s="239"/>
      <c r="C86" s="321"/>
      <c r="D86" s="322"/>
      <c r="E86" s="138"/>
      <c r="F86" s="142"/>
      <c r="G86" s="183"/>
      <c r="H86" s="183"/>
      <c r="I86" s="183"/>
      <c r="J86" s="183"/>
      <c r="K86" s="184"/>
      <c r="L86" s="166"/>
      <c r="M86" s="183"/>
      <c r="N86" s="183"/>
      <c r="O86" s="183"/>
      <c r="P86" s="183"/>
      <c r="Q86" s="183"/>
      <c r="R86" s="183"/>
      <c r="S86" s="183"/>
      <c r="T86" s="292"/>
      <c r="U86" s="114">
        <f t="shared" si="31"/>
        <v>0</v>
      </c>
      <c r="V86" s="269">
        <f t="shared" si="32"/>
        <v>0</v>
      </c>
    </row>
    <row r="87" spans="1:29" s="28" customFormat="1" hidden="1">
      <c r="A87" s="304"/>
      <c r="B87" s="239"/>
      <c r="C87" s="321"/>
      <c r="D87" s="322"/>
      <c r="E87" s="138"/>
      <c r="F87" s="142"/>
      <c r="G87" s="183"/>
      <c r="H87" s="183"/>
      <c r="I87" s="183"/>
      <c r="J87" s="183"/>
      <c r="K87" s="184"/>
      <c r="L87" s="166"/>
      <c r="M87" s="183"/>
      <c r="N87" s="183"/>
      <c r="O87" s="183"/>
      <c r="P87" s="183"/>
      <c r="Q87" s="183"/>
      <c r="R87" s="183"/>
      <c r="S87" s="183"/>
      <c r="T87" s="292"/>
      <c r="U87" s="114">
        <f t="shared" si="31"/>
        <v>0</v>
      </c>
      <c r="V87" s="269">
        <f t="shared" si="32"/>
        <v>0</v>
      </c>
    </row>
    <row r="88" spans="1:29" s="28" customFormat="1" hidden="1">
      <c r="A88" s="304"/>
      <c r="B88" s="239"/>
      <c r="C88" s="321"/>
      <c r="D88" s="322"/>
      <c r="E88" s="140"/>
      <c r="F88" s="142"/>
      <c r="G88" s="183"/>
      <c r="H88" s="183"/>
      <c r="I88" s="183"/>
      <c r="J88" s="183"/>
      <c r="K88" s="184"/>
      <c r="L88" s="166"/>
      <c r="M88" s="183"/>
      <c r="N88" s="183"/>
      <c r="O88" s="183"/>
      <c r="P88" s="183"/>
      <c r="Q88" s="183"/>
      <c r="R88" s="183"/>
      <c r="S88" s="183"/>
      <c r="T88" s="292"/>
      <c r="U88" s="114">
        <f t="shared" si="31"/>
        <v>0</v>
      </c>
      <c r="V88" s="269">
        <f t="shared" si="32"/>
        <v>0</v>
      </c>
    </row>
    <row r="89" spans="1:29" s="28" customFormat="1">
      <c r="A89" s="304"/>
      <c r="B89" s="245"/>
      <c r="C89" s="321" t="s">
        <v>106</v>
      </c>
      <c r="D89" s="322"/>
      <c r="E89" s="140" t="s">
        <v>141</v>
      </c>
      <c r="F89" s="142"/>
      <c r="G89" s="183">
        <v>20000</v>
      </c>
      <c r="H89" s="183"/>
      <c r="I89" s="183"/>
      <c r="J89" s="183"/>
      <c r="K89" s="184"/>
      <c r="L89" s="166"/>
      <c r="M89" s="175"/>
      <c r="N89" s="175"/>
      <c r="O89" s="175"/>
      <c r="P89" s="175"/>
      <c r="Q89" s="175"/>
      <c r="R89" s="175"/>
      <c r="S89" s="175"/>
      <c r="T89" s="292"/>
      <c r="U89" s="114">
        <f t="shared" si="31"/>
        <v>20000</v>
      </c>
      <c r="V89" s="269">
        <f t="shared" si="32"/>
        <v>20000</v>
      </c>
      <c r="W89" s="98">
        <v>496325</v>
      </c>
      <c r="X89" s="99"/>
      <c r="Y89" s="99"/>
      <c r="Z89" s="99"/>
    </row>
    <row r="90" spans="1:29" s="29" customFormat="1" ht="24.75" customHeight="1" thickBot="1">
      <c r="A90" s="304"/>
      <c r="B90" s="146"/>
      <c r="C90" s="146" t="s">
        <v>21</v>
      </c>
      <c r="D90" s="325"/>
      <c r="E90" s="326"/>
      <c r="F90" s="147">
        <f t="shared" ref="F90:V90" si="33">SUM(F81:F89)</f>
        <v>0</v>
      </c>
      <c r="G90" s="148">
        <f t="shared" si="33"/>
        <v>270000</v>
      </c>
      <c r="H90" s="148">
        <f t="shared" si="33"/>
        <v>160000</v>
      </c>
      <c r="I90" s="148">
        <f t="shared" si="33"/>
        <v>0</v>
      </c>
      <c r="J90" s="148">
        <f t="shared" si="33"/>
        <v>100000</v>
      </c>
      <c r="K90" s="185">
        <f t="shared" si="33"/>
        <v>0</v>
      </c>
      <c r="L90" s="149">
        <f>SUM(L81:L89)</f>
        <v>490000</v>
      </c>
      <c r="M90" s="149">
        <f t="shared" ref="M90:T90" si="34">SUM(M81:M89)</f>
        <v>0</v>
      </c>
      <c r="N90" s="149">
        <f t="shared" si="34"/>
        <v>0</v>
      </c>
      <c r="O90" s="149">
        <f t="shared" si="34"/>
        <v>0</v>
      </c>
      <c r="P90" s="149">
        <f t="shared" si="34"/>
        <v>0</v>
      </c>
      <c r="Q90" s="149">
        <f t="shared" si="34"/>
        <v>0</v>
      </c>
      <c r="R90" s="149">
        <f t="shared" si="34"/>
        <v>0</v>
      </c>
      <c r="S90" s="149">
        <f t="shared" si="34"/>
        <v>0</v>
      </c>
      <c r="T90" s="149">
        <f t="shared" si="34"/>
        <v>0</v>
      </c>
      <c r="U90" s="147">
        <f t="shared" si="33"/>
        <v>530000</v>
      </c>
      <c r="V90" s="285">
        <f t="shared" si="33"/>
        <v>1020000</v>
      </c>
      <c r="X90" s="30"/>
    </row>
    <row r="91" spans="1:29" s="31" customFormat="1" ht="15">
      <c r="A91" s="303" t="s">
        <v>17</v>
      </c>
      <c r="B91" s="246"/>
      <c r="C91" s="306" t="s">
        <v>1</v>
      </c>
      <c r="D91" s="307"/>
      <c r="E91" s="307"/>
      <c r="F91" s="124">
        <f t="shared" ref="F91:T91" si="35">F76-F90</f>
        <v>245974</v>
      </c>
      <c r="G91" s="186">
        <f t="shared" si="35"/>
        <v>475500</v>
      </c>
      <c r="H91" s="186">
        <f t="shared" si="35"/>
        <v>378000</v>
      </c>
      <c r="I91" s="186">
        <f t="shared" si="35"/>
        <v>238000</v>
      </c>
      <c r="J91" s="186">
        <f t="shared" si="35"/>
        <v>278000</v>
      </c>
      <c r="K91" s="187">
        <f t="shared" si="35"/>
        <v>268000</v>
      </c>
      <c r="L91" s="187">
        <f t="shared" si="35"/>
        <v>248000</v>
      </c>
      <c r="M91" s="187">
        <f t="shared" si="35"/>
        <v>168000</v>
      </c>
      <c r="N91" s="187">
        <f t="shared" si="35"/>
        <v>368000</v>
      </c>
      <c r="O91" s="187">
        <f t="shared" si="35"/>
        <v>468000</v>
      </c>
      <c r="P91" s="187">
        <f t="shared" si="35"/>
        <v>343000</v>
      </c>
      <c r="Q91" s="187">
        <f t="shared" si="35"/>
        <v>788000</v>
      </c>
      <c r="R91" s="187">
        <f t="shared" si="35"/>
        <v>118000</v>
      </c>
      <c r="S91" s="187">
        <f t="shared" si="35"/>
        <v>293000</v>
      </c>
      <c r="T91" s="187">
        <f t="shared" si="35"/>
        <v>118000</v>
      </c>
      <c r="U91" s="180"/>
      <c r="V91" s="277"/>
    </row>
    <row r="92" spans="1:29" s="33" customFormat="1" ht="33.75" customHeight="1" thickBot="1">
      <c r="A92" s="304"/>
      <c r="B92" s="95"/>
      <c r="C92" s="308" t="s">
        <v>129</v>
      </c>
      <c r="D92" s="309"/>
      <c r="E92" s="309"/>
      <c r="F92" s="84">
        <f t="shared" ref="F92:T92" si="36">F91/(F93/1000)</f>
        <v>0.63925095798007125</v>
      </c>
      <c r="G92" s="85">
        <f t="shared" si="36"/>
        <v>1.2168940774653489</v>
      </c>
      <c r="H92" s="85">
        <f t="shared" si="36"/>
        <v>0.95260778911498867</v>
      </c>
      <c r="I92" s="85">
        <f t="shared" si="36"/>
        <v>0.59063524317358018</v>
      </c>
      <c r="J92" s="85">
        <f t="shared" si="36"/>
        <v>0.67937141368558474</v>
      </c>
      <c r="K92" s="143">
        <f t="shared" si="36"/>
        <v>0.64493706848785082</v>
      </c>
      <c r="L92" s="143">
        <f t="shared" si="36"/>
        <v>0.58769811571752395</v>
      </c>
      <c r="M92" s="143">
        <f t="shared" si="36"/>
        <v>0.39204143612928649</v>
      </c>
      <c r="N92" s="143">
        <f t="shared" si="36"/>
        <v>0.84564985871126952</v>
      </c>
      <c r="O92" s="143">
        <f t="shared" si="36"/>
        <v>1.0590310349283769</v>
      </c>
      <c r="P92" s="143">
        <f t="shared" si="36"/>
        <v>0.76432317240977099</v>
      </c>
      <c r="Q92" s="143">
        <f t="shared" si="36"/>
        <v>1.7291361731611896</v>
      </c>
      <c r="R92" s="143">
        <f t="shared" si="36"/>
        <v>0.25497937855751135</v>
      </c>
      <c r="S92" s="143">
        <f t="shared" si="36"/>
        <v>0.62346308420625085</v>
      </c>
      <c r="T92" s="143">
        <f t="shared" si="36"/>
        <v>0.24725506840671838</v>
      </c>
      <c r="U92" s="180"/>
      <c r="V92" s="277"/>
      <c r="W92" s="32"/>
    </row>
    <row r="93" spans="1:29" ht="26.25" customHeight="1" thickTop="1">
      <c r="A93" s="304"/>
      <c r="B93" s="247"/>
      <c r="C93" s="310" t="s">
        <v>127</v>
      </c>
      <c r="D93" s="311"/>
      <c r="E93" s="311"/>
      <c r="F93" s="227">
        <f>F120+(F120*0.0155)</f>
        <v>384784718.62949997</v>
      </c>
      <c r="G93" s="228">
        <f>F93+(F93*0.0155)</f>
        <v>390748881.7682572</v>
      </c>
      <c r="H93" s="228">
        <f t="shared" ref="H93:T93" si="37">G93+(G93*0.0155)</f>
        <v>396805489.43566519</v>
      </c>
      <c r="I93" s="228">
        <f t="shared" si="37"/>
        <v>402955974.521918</v>
      </c>
      <c r="J93" s="228">
        <f t="shared" si="37"/>
        <v>409201792.12700772</v>
      </c>
      <c r="K93" s="229">
        <f t="shared" si="37"/>
        <v>415544419.90497637</v>
      </c>
      <c r="L93" s="230">
        <f t="shared" si="37"/>
        <v>421985358.41350353</v>
      </c>
      <c r="M93" s="228">
        <f t="shared" si="37"/>
        <v>428526131.46891284</v>
      </c>
      <c r="N93" s="228">
        <f t="shared" si="37"/>
        <v>435168286.50668097</v>
      </c>
      <c r="O93" s="228">
        <f t="shared" si="37"/>
        <v>441913394.9475345</v>
      </c>
      <c r="P93" s="228">
        <f t="shared" si="37"/>
        <v>448763052.56922126</v>
      </c>
      <c r="Q93" s="228">
        <f t="shared" si="37"/>
        <v>455718879.88404417</v>
      </c>
      <c r="R93" s="228">
        <f t="shared" si="37"/>
        <v>462782522.52224684</v>
      </c>
      <c r="S93" s="228">
        <f t="shared" si="37"/>
        <v>469955651.62134165</v>
      </c>
      <c r="T93" s="265">
        <f t="shared" si="37"/>
        <v>477239964.22147244</v>
      </c>
      <c r="U93" s="231"/>
      <c r="V93" s="286"/>
    </row>
    <row r="94" spans="1:29" ht="26.25" thickBot="1">
      <c r="A94" s="305"/>
      <c r="B94" s="248"/>
      <c r="C94" s="312"/>
      <c r="D94" s="313"/>
      <c r="E94" s="313"/>
      <c r="F94" s="144">
        <v>2025</v>
      </c>
      <c r="G94" s="145">
        <v>2026</v>
      </c>
      <c r="H94" s="145">
        <v>2027</v>
      </c>
      <c r="I94" s="145">
        <v>2028</v>
      </c>
      <c r="J94" s="145">
        <v>2029</v>
      </c>
      <c r="K94" s="188">
        <v>2030</v>
      </c>
      <c r="L94" s="168">
        <v>2031</v>
      </c>
      <c r="M94" s="168">
        <v>2032</v>
      </c>
      <c r="N94" s="168">
        <v>2033</v>
      </c>
      <c r="O94" s="168">
        <v>2034</v>
      </c>
      <c r="P94" s="168">
        <v>2035</v>
      </c>
      <c r="Q94" s="168">
        <v>2036</v>
      </c>
      <c r="R94" s="168">
        <v>2037</v>
      </c>
      <c r="S94" s="168">
        <v>2038</v>
      </c>
      <c r="T94" s="254">
        <v>2039</v>
      </c>
      <c r="U94" s="287" t="s">
        <v>40</v>
      </c>
      <c r="V94" s="288" t="s">
        <v>40</v>
      </c>
    </row>
    <row r="95" spans="1:29">
      <c r="E95" s="23"/>
    </row>
    <row r="96" spans="1:29">
      <c r="B96" s="123"/>
      <c r="C96" s="123"/>
      <c r="D96" s="34"/>
      <c r="E96" s="12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</row>
    <row r="97" spans="2:29">
      <c r="C97" s="34"/>
      <c r="D97" s="87"/>
      <c r="F97" s="23"/>
    </row>
    <row r="98" spans="2:29" hidden="1">
      <c r="B98" s="40"/>
      <c r="C98" s="40"/>
    </row>
    <row r="99" spans="2:29" hidden="1">
      <c r="D99" s="4"/>
      <c r="G99" s="4"/>
    </row>
    <row r="100" spans="2:29" hidden="1">
      <c r="D100" s="108" t="s">
        <v>25</v>
      </c>
      <c r="E100" s="109"/>
      <c r="F100" s="23" t="s">
        <v>20</v>
      </c>
      <c r="K100" s="23" t="s">
        <v>24</v>
      </c>
      <c r="U100" s="4"/>
      <c r="V100" s="4"/>
    </row>
    <row r="101" spans="2:29" ht="13.5" hidden="1" thickBot="1">
      <c r="B101" s="40"/>
      <c r="C101" s="4"/>
      <c r="D101" s="108" t="s">
        <v>26</v>
      </c>
      <c r="E101" s="109"/>
      <c r="F101" s="76">
        <v>2005</v>
      </c>
      <c r="G101" s="77">
        <v>2006</v>
      </c>
      <c r="H101" s="77">
        <v>2007</v>
      </c>
      <c r="I101" s="77">
        <v>2008</v>
      </c>
      <c r="J101" s="77">
        <v>2009</v>
      </c>
      <c r="K101" s="78">
        <v>2010</v>
      </c>
      <c r="L101" s="78"/>
      <c r="M101" s="78"/>
      <c r="N101" s="78"/>
      <c r="O101" s="78"/>
      <c r="P101" s="78"/>
      <c r="Q101" s="78"/>
      <c r="R101" s="78"/>
      <c r="S101" s="78"/>
      <c r="T101" s="78"/>
      <c r="U101" s="78">
        <v>2011</v>
      </c>
      <c r="V101" s="78">
        <v>2011</v>
      </c>
      <c r="W101" s="111">
        <v>2012</v>
      </c>
      <c r="X101" s="111">
        <v>2013</v>
      </c>
      <c r="Y101" s="111">
        <v>2014</v>
      </c>
      <c r="Z101" s="4">
        <v>2015</v>
      </c>
      <c r="AA101" s="4">
        <v>2016</v>
      </c>
      <c r="AB101" s="4">
        <v>2017</v>
      </c>
      <c r="AC101" s="4">
        <v>2018</v>
      </c>
    </row>
    <row r="102" spans="2:29" hidden="1">
      <c r="B102" s="5"/>
      <c r="C102" s="5"/>
      <c r="D102" s="4"/>
      <c r="F102" s="35">
        <v>432861927</v>
      </c>
      <c r="G102" s="35">
        <v>444926575</v>
      </c>
      <c r="H102" s="35">
        <v>455666571</v>
      </c>
      <c r="I102" s="35">
        <v>445177133</v>
      </c>
      <c r="J102" s="35">
        <v>451564593</v>
      </c>
      <c r="K102" s="35">
        <v>400036069</v>
      </c>
      <c r="L102" s="35"/>
      <c r="M102" s="35"/>
      <c r="N102" s="35"/>
      <c r="O102" s="35"/>
      <c r="P102" s="35"/>
      <c r="Q102" s="35"/>
      <c r="R102" s="35"/>
      <c r="S102" s="35"/>
      <c r="T102" s="35"/>
      <c r="U102" s="35">
        <v>405516753</v>
      </c>
      <c r="V102" s="35">
        <v>405516753</v>
      </c>
      <c r="W102" s="112">
        <v>406687027</v>
      </c>
      <c r="X102" s="112">
        <v>406405842</v>
      </c>
      <c r="Y102" s="112">
        <v>414878590</v>
      </c>
      <c r="Z102" s="23">
        <v>419874532</v>
      </c>
      <c r="AA102" s="23">
        <v>424231800</v>
      </c>
      <c r="AB102" s="23">
        <v>426226955</v>
      </c>
      <c r="AC102" s="23">
        <v>429430823</v>
      </c>
    </row>
    <row r="103" spans="2:29" hidden="1">
      <c r="B103" s="5"/>
      <c r="C103" s="5"/>
      <c r="D103" s="4"/>
      <c r="F103" s="36"/>
      <c r="G103" s="41">
        <f t="shared" ref="G103:AC103" si="38">(G102-F102)/F102</f>
        <v>2.7871816039852358E-2</v>
      </c>
      <c r="H103" s="36">
        <f t="shared" si="38"/>
        <v>2.4138805374796953E-2</v>
      </c>
      <c r="I103" s="36">
        <f t="shared" si="38"/>
        <v>-2.3019985813266957E-2</v>
      </c>
      <c r="J103" s="37">
        <f t="shared" si="38"/>
        <v>1.43481313987437E-2</v>
      </c>
      <c r="K103" s="37">
        <f t="shared" si="38"/>
        <v>-0.1141110813353783</v>
      </c>
      <c r="L103" s="37"/>
      <c r="M103" s="37"/>
      <c r="N103" s="37"/>
      <c r="O103" s="37"/>
      <c r="P103" s="37"/>
      <c r="Q103" s="37"/>
      <c r="R103" s="37"/>
      <c r="S103" s="37"/>
      <c r="T103" s="37"/>
      <c r="U103" s="37">
        <f>(U102-K102)/K102</f>
        <v>1.3700474593954676E-2</v>
      </c>
      <c r="V103" s="37" t="e">
        <f>(V102-L102)/L102</f>
        <v>#DIV/0!</v>
      </c>
      <c r="W103" s="37">
        <f>(W102-U102)/U102</f>
        <v>2.8858832374799568E-3</v>
      </c>
      <c r="X103" s="37">
        <f t="shared" si="38"/>
        <v>-6.9140390849005374E-4</v>
      </c>
      <c r="Y103" s="37">
        <f t="shared" si="38"/>
        <v>2.0847997554129648E-2</v>
      </c>
      <c r="Z103" s="37">
        <f t="shared" si="38"/>
        <v>1.2041937377390335E-2</v>
      </c>
      <c r="AA103" s="37">
        <f t="shared" si="38"/>
        <v>1.037754773847536E-2</v>
      </c>
      <c r="AB103" s="37">
        <f t="shared" si="38"/>
        <v>4.7029831332776094E-3</v>
      </c>
      <c r="AC103" s="37">
        <f t="shared" si="38"/>
        <v>7.5168122579201968E-3</v>
      </c>
    </row>
    <row r="104" spans="2:29" hidden="1">
      <c r="C104" s="34"/>
      <c r="D104" s="4"/>
      <c r="F104" s="38"/>
      <c r="G104" s="38"/>
      <c r="H104" s="38"/>
      <c r="I104" s="38"/>
      <c r="J104" s="38">
        <f>(G103+H103+I103+J103)/4</f>
        <v>1.0834691750031513E-2</v>
      </c>
      <c r="U104" s="38" t="e">
        <f>AVERAGE(U103:Y103)</f>
        <v>#DIV/0!</v>
      </c>
      <c r="V104" s="38" t="e">
        <f>AVERAGE(V103:Z103)</f>
        <v>#DIV/0!</v>
      </c>
      <c r="W104" s="23" t="s">
        <v>11</v>
      </c>
      <c r="Z104" s="121">
        <f>AVERAGE(Y103:AC103)</f>
        <v>1.109745561223863E-2</v>
      </c>
    </row>
    <row r="105" spans="2:29" hidden="1">
      <c r="C105" s="34"/>
      <c r="D105" s="42"/>
      <c r="F105" s="23"/>
      <c r="I105" s="4"/>
      <c r="U105" s="4"/>
      <c r="V105" s="4"/>
    </row>
    <row r="106" spans="2:29" hidden="1">
      <c r="C106" s="34"/>
      <c r="D106" s="126"/>
      <c r="F106" s="39"/>
      <c r="J106" s="4"/>
    </row>
    <row r="107" spans="2:29" hidden="1">
      <c r="C107" s="34"/>
      <c r="D107" s="126"/>
      <c r="F107" s="39"/>
      <c r="J107" s="4"/>
    </row>
    <row r="108" spans="2:29" hidden="1">
      <c r="B108" s="123"/>
      <c r="C108" s="123"/>
      <c r="D108" s="127"/>
    </row>
    <row r="109" spans="2:29" hidden="1">
      <c r="E109" s="103"/>
      <c r="F109" s="106" t="s">
        <v>28</v>
      </c>
      <c r="G109" s="107"/>
      <c r="H109" s="79"/>
      <c r="I109" s="79"/>
      <c r="J109" s="79"/>
      <c r="K109" s="80"/>
    </row>
    <row r="110" spans="2:29" hidden="1">
      <c r="B110" s="40"/>
      <c r="C110" s="4"/>
      <c r="D110" s="4"/>
      <c r="E110" s="81"/>
      <c r="G110" s="4"/>
      <c r="H110" s="4"/>
      <c r="I110" s="4"/>
      <c r="J110" s="4"/>
      <c r="K110" s="10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2:29" hidden="1">
      <c r="B111" s="249"/>
      <c r="C111" s="3"/>
      <c r="D111" s="2"/>
      <c r="E111" s="82"/>
      <c r="F111" s="93" t="e">
        <f>#REF!</f>
        <v>#REF!</v>
      </c>
      <c r="G111" s="93">
        <f t="shared" ref="G111:K111" si="39">G94</f>
        <v>2026</v>
      </c>
      <c r="H111" s="93">
        <f t="shared" si="39"/>
        <v>2027</v>
      </c>
      <c r="I111" s="93">
        <f t="shared" si="39"/>
        <v>2028</v>
      </c>
      <c r="J111" s="93">
        <f t="shared" si="39"/>
        <v>2029</v>
      </c>
      <c r="K111" s="93">
        <f t="shared" si="39"/>
        <v>2030</v>
      </c>
      <c r="L111" s="165"/>
      <c r="M111" s="165"/>
      <c r="N111" s="165"/>
      <c r="O111" s="165"/>
      <c r="P111" s="165"/>
      <c r="Q111" s="165"/>
      <c r="R111" s="165"/>
      <c r="S111" s="165"/>
      <c r="T111" s="165"/>
    </row>
    <row r="112" spans="2:29" hidden="1">
      <c r="B112" s="249"/>
      <c r="C112" s="3"/>
      <c r="D112" s="2"/>
      <c r="E112" s="81" t="s">
        <v>17</v>
      </c>
      <c r="F112" s="83">
        <f t="shared" ref="F112:K112" si="40">F92</f>
        <v>0.63925095798007125</v>
      </c>
      <c r="G112" s="83">
        <f t="shared" si="40"/>
        <v>1.2168940774653489</v>
      </c>
      <c r="H112" s="83">
        <f t="shared" si="40"/>
        <v>0.95260778911498867</v>
      </c>
      <c r="I112" s="83">
        <f t="shared" si="40"/>
        <v>0.59063524317358018</v>
      </c>
      <c r="J112" s="83">
        <f t="shared" si="40"/>
        <v>0.67937141368558474</v>
      </c>
      <c r="K112" s="83">
        <f t="shared" si="40"/>
        <v>0.64493706848785082</v>
      </c>
      <c r="L112" s="83"/>
      <c r="M112" s="83"/>
      <c r="N112" s="83"/>
      <c r="O112" s="83"/>
      <c r="P112" s="83"/>
      <c r="Q112" s="83"/>
      <c r="R112" s="83"/>
      <c r="S112" s="83"/>
      <c r="T112" s="83"/>
    </row>
    <row r="113" spans="2:20" hidden="1">
      <c r="B113" s="250"/>
      <c r="C113" s="1"/>
      <c r="D113" s="2"/>
      <c r="E113" s="81" t="s">
        <v>29</v>
      </c>
      <c r="F113" s="105">
        <f t="shared" ref="F113:K113" si="41">F75</f>
        <v>0.46512761899032118</v>
      </c>
      <c r="G113" s="105">
        <f t="shared" si="41"/>
        <v>0.6154848067937253</v>
      </c>
      <c r="H113" s="105">
        <f t="shared" si="41"/>
        <v>0.47378376813126422</v>
      </c>
      <c r="I113" s="105">
        <f t="shared" si="41"/>
        <v>0.46655220889341625</v>
      </c>
      <c r="J113" s="105">
        <f t="shared" si="41"/>
        <v>0.45943102796003571</v>
      </c>
      <c r="K113" s="105">
        <f t="shared" si="41"/>
        <v>0.52461298854608762</v>
      </c>
      <c r="L113" s="105"/>
      <c r="M113" s="105"/>
      <c r="N113" s="105"/>
      <c r="O113" s="105"/>
      <c r="P113" s="105"/>
      <c r="Q113" s="105"/>
      <c r="R113" s="105"/>
      <c r="S113" s="105"/>
      <c r="T113" s="105"/>
    </row>
    <row r="114" spans="2:20" hidden="1">
      <c r="B114" s="40"/>
      <c r="C114" s="4"/>
      <c r="D114" s="2"/>
      <c r="E114" s="81" t="s">
        <v>30</v>
      </c>
      <c r="F114" s="105">
        <f t="shared" ref="F114:K114" si="42">F55</f>
        <v>0.17412333898975002</v>
      </c>
      <c r="G114" s="105">
        <f t="shared" si="42"/>
        <v>1.2923901348475313</v>
      </c>
      <c r="H114" s="105">
        <f t="shared" si="42"/>
        <v>0.88204424918054503</v>
      </c>
      <c r="I114" s="105">
        <f t="shared" si="42"/>
        <v>0.1240830342801639</v>
      </c>
      <c r="J114" s="105">
        <f t="shared" si="42"/>
        <v>0.46431859208727011</v>
      </c>
      <c r="K114" s="105">
        <f t="shared" si="42"/>
        <v>0.12032407994176321</v>
      </c>
      <c r="L114" s="105"/>
      <c r="M114" s="105"/>
      <c r="N114" s="105"/>
      <c r="O114" s="105"/>
      <c r="P114" s="105"/>
      <c r="Q114" s="105"/>
      <c r="R114" s="105"/>
      <c r="S114" s="105"/>
      <c r="T114" s="105"/>
    </row>
    <row r="115" spans="2:20" hidden="1">
      <c r="B115" s="40"/>
      <c r="C115" s="4"/>
      <c r="D115" s="2"/>
      <c r="E115" s="154" t="s">
        <v>31</v>
      </c>
      <c r="F115" s="155"/>
      <c r="G115" s="156"/>
      <c r="H115" s="156"/>
      <c r="I115" s="156"/>
      <c r="J115" s="156"/>
      <c r="K115" s="157"/>
      <c r="L115" s="2"/>
      <c r="M115" s="2"/>
      <c r="N115" s="2"/>
      <c r="O115" s="2"/>
      <c r="P115" s="2"/>
      <c r="Q115" s="2"/>
      <c r="R115" s="2"/>
      <c r="S115" s="2"/>
      <c r="T115" s="2"/>
    </row>
    <row r="116" spans="2:20" hidden="1"/>
    <row r="119" spans="2:20">
      <c r="E119" s="224" t="s">
        <v>103</v>
      </c>
      <c r="F119" s="40" t="s">
        <v>120</v>
      </c>
      <c r="G119" s="225">
        <f>SUM(G120:G122)/3</f>
        <v>1.5466501548908119E-2</v>
      </c>
    </row>
    <row r="120" spans="2:20" ht="15">
      <c r="E120" s="222">
        <v>2024</v>
      </c>
      <c r="F120" s="223">
        <v>378911589</v>
      </c>
      <c r="G120" s="221">
        <f>(F120-F121)/F121</f>
        <v>2.2280680044016565E-2</v>
      </c>
    </row>
    <row r="121" spans="2:20" ht="15">
      <c r="E121" s="217">
        <v>2023</v>
      </c>
      <c r="F121" s="218">
        <v>370653184</v>
      </c>
      <c r="G121" s="221">
        <f>(F121-F122)/F122</f>
        <v>1.1983150905131497E-2</v>
      </c>
    </row>
    <row r="122" spans="2:20" ht="15">
      <c r="E122" s="217">
        <v>2022</v>
      </c>
      <c r="F122" s="218">
        <v>366264185</v>
      </c>
      <c r="G122" s="221">
        <f>(F122-F123)/F123</f>
        <v>1.2135673697576293E-2</v>
      </c>
    </row>
    <row r="123" spans="2:20" ht="15">
      <c r="E123" s="217">
        <v>2021</v>
      </c>
      <c r="F123" s="218">
        <v>361872617</v>
      </c>
      <c r="G123" s="219" t="s">
        <v>105</v>
      </c>
    </row>
    <row r="124" spans="2:20" ht="15">
      <c r="E124" s="220" t="s">
        <v>104</v>
      </c>
      <c r="F124" s="218">
        <v>263889938</v>
      </c>
      <c r="G124" s="219" t="s">
        <v>105</v>
      </c>
    </row>
  </sheetData>
  <mergeCells count="27">
    <mergeCell ref="C2:U2"/>
    <mergeCell ref="F4:K4"/>
    <mergeCell ref="A5:A77"/>
    <mergeCell ref="X5:Y5"/>
    <mergeCell ref="D54:E54"/>
    <mergeCell ref="D55:E55"/>
    <mergeCell ref="D74:E74"/>
    <mergeCell ref="D75:E75"/>
    <mergeCell ref="D76:E76"/>
    <mergeCell ref="D77:E77"/>
    <mergeCell ref="F79:K79"/>
    <mergeCell ref="A80:A9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D90:E90"/>
    <mergeCell ref="A91:A94"/>
    <mergeCell ref="C91:E91"/>
    <mergeCell ref="C92:E92"/>
    <mergeCell ref="C93:E93"/>
    <mergeCell ref="C94:E94"/>
  </mergeCells>
  <pageMargins left="0.5" right="0" top="0" bottom="0" header="0" footer="0"/>
  <pageSetup paperSize="3"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7413-F829-46C0-94E7-4BE74707648B}">
  <sheetPr>
    <pageSetUpPr fitToPage="1"/>
  </sheetPr>
  <dimension ref="A1:AC124"/>
  <sheetViews>
    <sheetView showGridLines="0" topLeftCell="A41" zoomScale="90" zoomScaleNormal="90" workbookViewId="0">
      <selection activeCell="F73" sqref="F73"/>
    </sheetView>
  </sheetViews>
  <sheetFormatPr defaultColWidth="9.140625" defaultRowHeight="12.75"/>
  <cols>
    <col min="1" max="1" width="0.28515625" style="4" customWidth="1"/>
    <col min="2" max="2" width="10.140625" style="34" hidden="1" customWidth="1"/>
    <col min="3" max="3" width="60.42578125" style="28" customWidth="1"/>
    <col min="4" max="4" width="13.7109375" style="23" customWidth="1"/>
    <col min="5" max="5" width="56" style="4" customWidth="1"/>
    <col min="6" max="6" width="16.85546875" style="4" customWidth="1"/>
    <col min="7" max="11" width="16.85546875" style="23" customWidth="1"/>
    <col min="12" max="20" width="15.7109375" style="23" hidden="1" customWidth="1"/>
    <col min="21" max="21" width="16.85546875" style="23" customWidth="1"/>
    <col min="22" max="22" width="13.7109375" style="23" hidden="1" customWidth="1"/>
    <col min="23" max="23" width="2.28515625" style="4" customWidth="1"/>
    <col min="24" max="24" width="14.7109375" style="4" customWidth="1"/>
    <col min="25" max="27" width="14.28515625" style="4" customWidth="1"/>
    <col min="28" max="28" width="14.140625" style="4" customWidth="1"/>
    <col min="29" max="29" width="20" style="4" customWidth="1"/>
    <col min="30" max="16384" width="9.140625" style="4"/>
  </cols>
  <sheetData>
    <row r="1" spans="1:25" ht="21">
      <c r="B1" s="40"/>
      <c r="C1" s="299">
        <v>45859</v>
      </c>
      <c r="D1" s="25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2" spans="1:25" ht="24" customHeight="1">
      <c r="B2" s="40"/>
      <c r="C2" s="327" t="s">
        <v>126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179"/>
    </row>
    <row r="3" spans="1:25" ht="17.100000000000001" customHeight="1" thickBot="1">
      <c r="B3" s="40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</row>
    <row r="4" spans="1:25" ht="18" customHeight="1" thickBot="1">
      <c r="B4" s="236"/>
      <c r="C4" s="53"/>
      <c r="D4" s="53"/>
      <c r="E4" s="53"/>
      <c r="F4" s="328" t="s">
        <v>114</v>
      </c>
      <c r="G4" s="329"/>
      <c r="H4" s="329"/>
      <c r="I4" s="329"/>
      <c r="J4" s="329"/>
      <c r="K4" s="330"/>
      <c r="L4" s="216"/>
      <c r="M4" s="164"/>
      <c r="N4" s="164"/>
      <c r="O4" s="164"/>
      <c r="P4" s="164"/>
      <c r="Q4" s="164"/>
      <c r="R4" s="164"/>
      <c r="S4" s="164"/>
      <c r="T4" s="164"/>
      <c r="U4" s="4"/>
      <c r="V4" s="4"/>
    </row>
    <row r="5" spans="1:25" s="6" customFormat="1" ht="25.5">
      <c r="A5" s="331" t="s">
        <v>16</v>
      </c>
      <c r="B5" s="237" t="s">
        <v>80</v>
      </c>
      <c r="C5" s="56" t="s">
        <v>34</v>
      </c>
      <c r="D5" s="57" t="s">
        <v>3</v>
      </c>
      <c r="E5" s="189" t="s">
        <v>5</v>
      </c>
      <c r="F5" s="93">
        <v>2025</v>
      </c>
      <c r="G5" s="88">
        <v>2026</v>
      </c>
      <c r="H5" s="88">
        <v>2027</v>
      </c>
      <c r="I5" s="88">
        <v>2028</v>
      </c>
      <c r="J5" s="88">
        <v>2029</v>
      </c>
      <c r="K5" s="89">
        <v>2030</v>
      </c>
      <c r="L5" s="168">
        <v>2031</v>
      </c>
      <c r="M5" s="168">
        <v>2032</v>
      </c>
      <c r="N5" s="168">
        <v>2033</v>
      </c>
      <c r="O5" s="168">
        <v>2034</v>
      </c>
      <c r="P5" s="168">
        <v>2035</v>
      </c>
      <c r="Q5" s="168">
        <v>2036</v>
      </c>
      <c r="R5" s="168">
        <v>2037</v>
      </c>
      <c r="S5" s="168">
        <v>2038</v>
      </c>
      <c r="T5" s="254">
        <v>2039</v>
      </c>
      <c r="U5" s="266" t="s">
        <v>113</v>
      </c>
      <c r="V5" s="267" t="s">
        <v>112</v>
      </c>
      <c r="X5" s="332"/>
      <c r="Y5" s="333"/>
    </row>
    <row r="6" spans="1:25" s="6" customFormat="1">
      <c r="A6" s="317"/>
      <c r="B6" s="238"/>
      <c r="C6" s="7" t="s">
        <v>76</v>
      </c>
      <c r="D6" s="8"/>
      <c r="E6" s="190"/>
      <c r="F6" s="100"/>
      <c r="G6" s="8"/>
      <c r="H6" s="8"/>
      <c r="I6" s="8"/>
      <c r="J6" s="8"/>
      <c r="K6" s="10"/>
      <c r="L6" s="9"/>
      <c r="M6" s="9"/>
      <c r="N6" s="9"/>
      <c r="O6" s="9"/>
      <c r="P6" s="9"/>
      <c r="Q6" s="9"/>
      <c r="R6" s="9"/>
      <c r="S6" s="9"/>
      <c r="T6" s="255"/>
      <c r="U6" s="100"/>
      <c r="V6" s="268"/>
      <c r="X6" s="159"/>
      <c r="Y6" s="160"/>
    </row>
    <row r="7" spans="1:25" s="6" customFormat="1" hidden="1">
      <c r="A7" s="317"/>
      <c r="B7" s="239" t="s">
        <v>81</v>
      </c>
      <c r="C7" s="18" t="s">
        <v>74</v>
      </c>
      <c r="D7" s="171"/>
      <c r="E7" s="191"/>
      <c r="F7" s="172">
        <v>0</v>
      </c>
      <c r="G7" s="171"/>
      <c r="H7" s="171"/>
      <c r="I7" s="171"/>
      <c r="J7" s="171"/>
      <c r="K7" s="174"/>
      <c r="L7" s="173"/>
      <c r="M7" s="173"/>
      <c r="N7" s="173"/>
      <c r="O7" s="173"/>
      <c r="P7" s="173"/>
      <c r="Q7" s="173"/>
      <c r="R7" s="173"/>
      <c r="S7" s="173"/>
      <c r="T7" s="256"/>
      <c r="U7" s="128">
        <f>SUM(F7:K7)</f>
        <v>0</v>
      </c>
      <c r="V7" s="269">
        <f>SUM(F7:T7)</f>
        <v>0</v>
      </c>
      <c r="X7" s="159"/>
      <c r="Y7" s="160"/>
    </row>
    <row r="8" spans="1:25" s="6" customFormat="1" hidden="1">
      <c r="A8" s="317"/>
      <c r="B8" s="239" t="s">
        <v>82</v>
      </c>
      <c r="C8" s="18" t="s">
        <v>75</v>
      </c>
      <c r="D8" s="175"/>
      <c r="E8" s="192"/>
      <c r="F8" s="176"/>
      <c r="G8" s="175"/>
      <c r="H8" s="175"/>
      <c r="I8" s="175"/>
      <c r="J8" s="175"/>
      <c r="K8" s="178"/>
      <c r="L8" s="177"/>
      <c r="M8" s="177"/>
      <c r="N8" s="177"/>
      <c r="O8" s="177"/>
      <c r="P8" s="177"/>
      <c r="Q8" s="177"/>
      <c r="R8" s="177"/>
      <c r="S8" s="177" t="s">
        <v>47</v>
      </c>
      <c r="T8" s="257"/>
      <c r="U8" s="128">
        <f t="shared" ref="U8:U13" si="0">SUM(F8:K8)</f>
        <v>0</v>
      </c>
      <c r="V8" s="269">
        <f t="shared" ref="V8:V13" si="1">SUM(F8:T8)</f>
        <v>0</v>
      </c>
      <c r="X8" s="159"/>
      <c r="Y8" s="160"/>
    </row>
    <row r="9" spans="1:25" s="6" customFormat="1">
      <c r="A9" s="317"/>
      <c r="B9" s="239" t="s">
        <v>83</v>
      </c>
      <c r="C9" s="18" t="s">
        <v>128</v>
      </c>
      <c r="D9" s="175">
        <v>50000</v>
      </c>
      <c r="E9" s="194" t="s">
        <v>60</v>
      </c>
      <c r="F9" s="176"/>
      <c r="G9" s="175"/>
      <c r="H9" s="175">
        <v>50000</v>
      </c>
      <c r="I9" s="175"/>
      <c r="J9" s="175"/>
      <c r="K9" s="178"/>
      <c r="L9" s="177"/>
      <c r="M9" s="177"/>
      <c r="N9" s="177"/>
      <c r="O9" s="177"/>
      <c r="P9" s="177"/>
      <c r="Q9" s="177">
        <v>35000</v>
      </c>
      <c r="R9" s="177"/>
      <c r="S9" s="177"/>
      <c r="T9" s="257"/>
      <c r="U9" s="128">
        <f t="shared" si="0"/>
        <v>50000</v>
      </c>
      <c r="V9" s="269">
        <f t="shared" si="1"/>
        <v>85000</v>
      </c>
      <c r="X9" s="159"/>
      <c r="Y9" s="160"/>
    </row>
    <row r="10" spans="1:25" s="6" customFormat="1" hidden="1">
      <c r="A10" s="317"/>
      <c r="B10" s="239" t="s">
        <v>84</v>
      </c>
      <c r="C10" s="18" t="s">
        <v>77</v>
      </c>
      <c r="D10" s="175"/>
      <c r="E10" s="192"/>
      <c r="F10" s="176"/>
      <c r="G10" s="175"/>
      <c r="H10" s="175"/>
      <c r="I10" s="175"/>
      <c r="J10" s="175"/>
      <c r="K10" s="178"/>
      <c r="L10" s="177"/>
      <c r="M10" s="177"/>
      <c r="N10" s="177"/>
      <c r="O10" s="177"/>
      <c r="P10" s="177"/>
      <c r="Q10" s="177"/>
      <c r="R10" s="177"/>
      <c r="S10" s="177"/>
      <c r="T10" s="257"/>
      <c r="U10" s="128">
        <f t="shared" si="0"/>
        <v>0</v>
      </c>
      <c r="V10" s="269">
        <f t="shared" si="1"/>
        <v>0</v>
      </c>
      <c r="X10" s="159"/>
      <c r="Y10" s="160"/>
    </row>
    <row r="11" spans="1:25" s="6" customFormat="1" hidden="1">
      <c r="A11" s="317"/>
      <c r="B11" s="239" t="s">
        <v>85</v>
      </c>
      <c r="C11" s="18" t="s">
        <v>78</v>
      </c>
      <c r="D11" s="175"/>
      <c r="E11" s="192"/>
      <c r="F11" s="176"/>
      <c r="G11" s="175"/>
      <c r="H11" s="175"/>
      <c r="I11" s="175"/>
      <c r="J11" s="175"/>
      <c r="K11" s="178"/>
      <c r="L11" s="177"/>
      <c r="M11" s="177"/>
      <c r="N11" s="177"/>
      <c r="O11" s="177"/>
      <c r="P11" s="177"/>
      <c r="Q11" s="177"/>
      <c r="R11" s="177"/>
      <c r="S11" s="177"/>
      <c r="T11" s="257"/>
      <c r="U11" s="128">
        <f t="shared" si="0"/>
        <v>0</v>
      </c>
      <c r="V11" s="269">
        <f t="shared" si="1"/>
        <v>0</v>
      </c>
      <c r="X11" s="159"/>
      <c r="Y11" s="160"/>
    </row>
    <row r="12" spans="1:25" s="6" customFormat="1" hidden="1">
      <c r="A12" s="317"/>
      <c r="B12" s="239" t="s">
        <v>86</v>
      </c>
      <c r="C12" s="18" t="s">
        <v>79</v>
      </c>
      <c r="D12" s="175"/>
      <c r="E12" s="192"/>
      <c r="F12" s="176"/>
      <c r="G12" s="175"/>
      <c r="H12" s="175"/>
      <c r="I12" s="175"/>
      <c r="J12" s="175"/>
      <c r="K12" s="178"/>
      <c r="L12" s="177"/>
      <c r="M12" s="177"/>
      <c r="N12" s="177"/>
      <c r="O12" s="177"/>
      <c r="P12" s="177"/>
      <c r="Q12" s="177"/>
      <c r="R12" s="177"/>
      <c r="S12" s="177"/>
      <c r="T12" s="257"/>
      <c r="U12" s="128">
        <f t="shared" si="0"/>
        <v>0</v>
      </c>
      <c r="V12" s="269">
        <f t="shared" si="1"/>
        <v>0</v>
      </c>
      <c r="X12" s="159"/>
      <c r="Y12" s="160"/>
    </row>
    <row r="13" spans="1:25" s="6" customFormat="1">
      <c r="A13" s="317"/>
      <c r="B13" s="239"/>
      <c r="C13" s="18"/>
      <c r="D13" s="175"/>
      <c r="E13" s="192"/>
      <c r="F13" s="176"/>
      <c r="G13" s="175"/>
      <c r="H13" s="175"/>
      <c r="I13" s="175"/>
      <c r="J13" s="175"/>
      <c r="K13" s="178"/>
      <c r="L13" s="177"/>
      <c r="M13" s="177"/>
      <c r="N13" s="177"/>
      <c r="O13" s="177"/>
      <c r="P13" s="177"/>
      <c r="Q13" s="177"/>
      <c r="R13" s="177"/>
      <c r="S13" s="177"/>
      <c r="T13" s="257"/>
      <c r="U13" s="128">
        <f t="shared" si="0"/>
        <v>0</v>
      </c>
      <c r="V13" s="269">
        <f t="shared" si="1"/>
        <v>0</v>
      </c>
      <c r="X13" s="159"/>
      <c r="Y13" s="160"/>
    </row>
    <row r="14" spans="1:25" s="6" customFormat="1">
      <c r="A14" s="317"/>
      <c r="B14" s="62"/>
      <c r="C14" s="62" t="s">
        <v>32</v>
      </c>
      <c r="D14" s="63">
        <f>SUM(D7:D13)</f>
        <v>50000</v>
      </c>
      <c r="E14" s="193"/>
      <c r="F14" s="129">
        <f>SUM(F7:F13)</f>
        <v>0</v>
      </c>
      <c r="G14" s="129">
        <f t="shared" ref="G14:T14" si="2">SUM(G7:G13)</f>
        <v>0</v>
      </c>
      <c r="H14" s="129">
        <f t="shared" si="2"/>
        <v>50000</v>
      </c>
      <c r="I14" s="129">
        <f t="shared" si="2"/>
        <v>0</v>
      </c>
      <c r="J14" s="129">
        <f t="shared" si="2"/>
        <v>0</v>
      </c>
      <c r="K14" s="129">
        <f t="shared" si="2"/>
        <v>0</v>
      </c>
      <c r="L14" s="129">
        <f t="shared" si="2"/>
        <v>0</v>
      </c>
      <c r="M14" s="129">
        <f t="shared" si="2"/>
        <v>0</v>
      </c>
      <c r="N14" s="129">
        <f t="shared" si="2"/>
        <v>0</v>
      </c>
      <c r="O14" s="129">
        <f t="shared" si="2"/>
        <v>0</v>
      </c>
      <c r="P14" s="129">
        <f t="shared" si="2"/>
        <v>0</v>
      </c>
      <c r="Q14" s="129">
        <f t="shared" si="2"/>
        <v>35000</v>
      </c>
      <c r="R14" s="129">
        <f t="shared" si="2"/>
        <v>0</v>
      </c>
      <c r="S14" s="129">
        <f t="shared" si="2"/>
        <v>0</v>
      </c>
      <c r="T14" s="258">
        <f t="shared" si="2"/>
        <v>0</v>
      </c>
      <c r="U14" s="129">
        <f>SUM(U7:U13)</f>
        <v>50000</v>
      </c>
      <c r="V14" s="270">
        <f>SUM(V7:V13)</f>
        <v>85000</v>
      </c>
      <c r="X14" s="159"/>
      <c r="Y14" s="160"/>
    </row>
    <row r="15" spans="1:25" s="11" customFormat="1">
      <c r="A15" s="304"/>
      <c r="B15" s="238"/>
      <c r="C15" s="7" t="s">
        <v>36</v>
      </c>
      <c r="D15" s="8"/>
      <c r="E15" s="190"/>
      <c r="F15" s="100"/>
      <c r="G15" s="8"/>
      <c r="H15" s="8"/>
      <c r="I15" s="8"/>
      <c r="J15" s="8"/>
      <c r="K15" s="10"/>
      <c r="L15" s="9"/>
      <c r="M15" s="9"/>
      <c r="N15" s="9"/>
      <c r="O15" s="9"/>
      <c r="P15" s="9"/>
      <c r="Q15" s="9"/>
      <c r="R15" s="9"/>
      <c r="S15" s="9"/>
      <c r="T15" s="255"/>
      <c r="U15" s="100"/>
      <c r="V15" s="268"/>
    </row>
    <row r="16" spans="1:25" s="11" customFormat="1">
      <c r="A16" s="304"/>
      <c r="B16" s="239" t="s">
        <v>87</v>
      </c>
      <c r="C16" s="12" t="s">
        <v>42</v>
      </c>
      <c r="D16" s="13">
        <v>50000</v>
      </c>
      <c r="E16" s="194" t="s">
        <v>60</v>
      </c>
      <c r="F16" s="128"/>
      <c r="G16" s="15">
        <v>50000</v>
      </c>
      <c r="H16" s="13"/>
      <c r="I16" s="15"/>
      <c r="J16" s="15"/>
      <c r="K16" s="17"/>
      <c r="L16" s="16"/>
      <c r="M16" s="16"/>
      <c r="N16" s="16"/>
      <c r="O16" s="16"/>
      <c r="P16" s="16"/>
      <c r="Q16" s="16"/>
      <c r="R16" s="16"/>
      <c r="S16" s="16"/>
      <c r="T16" s="234"/>
      <c r="U16" s="128">
        <f>SUM(F16:K16)</f>
        <v>50000</v>
      </c>
      <c r="V16" s="269">
        <f t="shared" ref="V16:V26" si="3">SUM(G16:U16)</f>
        <v>100000</v>
      </c>
    </row>
    <row r="17" spans="1:22" s="11" customFormat="1">
      <c r="A17" s="304"/>
      <c r="B17" s="239" t="s">
        <v>88</v>
      </c>
      <c r="C17" s="12" t="s">
        <v>43</v>
      </c>
      <c r="D17" s="13">
        <v>280000</v>
      </c>
      <c r="E17" s="194" t="s">
        <v>59</v>
      </c>
      <c r="F17" s="128" t="s">
        <v>47</v>
      </c>
      <c r="G17" s="15" t="s">
        <v>47</v>
      </c>
      <c r="H17" s="13">
        <v>280000</v>
      </c>
      <c r="I17" s="15"/>
      <c r="J17" s="15"/>
      <c r="K17" s="17"/>
      <c r="L17" s="16"/>
      <c r="M17" s="16"/>
      <c r="N17" s="16"/>
      <c r="O17" s="16"/>
      <c r="P17" s="16"/>
      <c r="Q17" s="16"/>
      <c r="R17" s="16"/>
      <c r="S17" s="16"/>
      <c r="T17" s="234"/>
      <c r="U17" s="128">
        <f t="shared" ref="U17:U26" si="4">SUM(F17:K17)</f>
        <v>280000</v>
      </c>
      <c r="V17" s="269">
        <f t="shared" si="3"/>
        <v>560000</v>
      </c>
    </row>
    <row r="18" spans="1:22" s="11" customFormat="1">
      <c r="A18" s="304"/>
      <c r="B18" s="239" t="s">
        <v>89</v>
      </c>
      <c r="C18" s="12" t="s">
        <v>44</v>
      </c>
      <c r="D18" s="13">
        <v>21500</v>
      </c>
      <c r="E18" s="195" t="s">
        <v>68</v>
      </c>
      <c r="F18" s="128"/>
      <c r="G18" s="15">
        <v>21500</v>
      </c>
      <c r="H18" s="13"/>
      <c r="I18" s="15"/>
      <c r="J18" s="15"/>
      <c r="K18" s="17"/>
      <c r="L18" s="170"/>
      <c r="M18" s="16"/>
      <c r="N18" s="16"/>
      <c r="O18" s="16"/>
      <c r="P18" s="16"/>
      <c r="Q18" s="16"/>
      <c r="R18" s="16"/>
      <c r="S18" s="16"/>
      <c r="T18" s="234"/>
      <c r="U18" s="128">
        <f t="shared" si="4"/>
        <v>21500</v>
      </c>
      <c r="V18" s="269">
        <f t="shared" si="3"/>
        <v>43000</v>
      </c>
    </row>
    <row r="19" spans="1:22" s="11" customFormat="1">
      <c r="A19" s="304"/>
      <c r="B19" s="239" t="s">
        <v>90</v>
      </c>
      <c r="C19" s="12" t="s">
        <v>45</v>
      </c>
      <c r="D19" s="13">
        <v>100000</v>
      </c>
      <c r="E19" s="194" t="s">
        <v>58</v>
      </c>
      <c r="F19" s="128"/>
      <c r="G19" s="15"/>
      <c r="H19" s="13">
        <v>100000</v>
      </c>
      <c r="I19" s="15"/>
      <c r="J19" s="15"/>
      <c r="K19" s="17"/>
      <c r="L19" s="16"/>
      <c r="M19" s="16"/>
      <c r="N19" s="16"/>
      <c r="O19" s="16"/>
      <c r="P19" s="16"/>
      <c r="Q19" s="16"/>
      <c r="R19" s="16"/>
      <c r="S19" s="16"/>
      <c r="T19" s="234"/>
      <c r="U19" s="128">
        <f t="shared" si="4"/>
        <v>100000</v>
      </c>
      <c r="V19" s="269">
        <f t="shared" si="3"/>
        <v>200000</v>
      </c>
    </row>
    <row r="20" spans="1:22" s="11" customFormat="1">
      <c r="A20" s="304"/>
      <c r="B20" s="239" t="s">
        <v>91</v>
      </c>
      <c r="C20" s="12" t="s">
        <v>49</v>
      </c>
      <c r="D20" s="13">
        <v>250000</v>
      </c>
      <c r="E20" s="194" t="s">
        <v>57</v>
      </c>
      <c r="F20" s="128" t="s">
        <v>47</v>
      </c>
      <c r="G20" s="15">
        <v>250000</v>
      </c>
      <c r="H20" s="13"/>
      <c r="I20" s="15"/>
      <c r="J20" s="15"/>
      <c r="K20" s="17"/>
      <c r="L20" s="16" t="s">
        <v>47</v>
      </c>
      <c r="M20" s="16"/>
      <c r="N20" s="16"/>
      <c r="O20" s="16"/>
      <c r="P20" s="16"/>
      <c r="Q20" s="16"/>
      <c r="R20" s="16"/>
      <c r="S20" s="16"/>
      <c r="T20" s="234"/>
      <c r="U20" s="128">
        <f t="shared" si="4"/>
        <v>250000</v>
      </c>
      <c r="V20" s="269">
        <f t="shared" si="3"/>
        <v>500000</v>
      </c>
    </row>
    <row r="21" spans="1:22" s="11" customFormat="1" hidden="1">
      <c r="A21" s="304"/>
      <c r="B21" s="239" t="s">
        <v>92</v>
      </c>
      <c r="C21" s="294" t="s">
        <v>73</v>
      </c>
      <c r="D21" s="295">
        <v>150000</v>
      </c>
      <c r="E21" s="296" t="s">
        <v>71</v>
      </c>
      <c r="F21" s="128"/>
      <c r="G21" s="15"/>
      <c r="H21" s="13"/>
      <c r="I21" s="15"/>
      <c r="J21" s="295" t="s">
        <v>47</v>
      </c>
      <c r="K21" s="297" t="s">
        <v>47</v>
      </c>
      <c r="L21" s="16"/>
      <c r="M21" s="16"/>
      <c r="N21" s="298">
        <v>150000</v>
      </c>
      <c r="O21" s="298">
        <v>300000</v>
      </c>
      <c r="P21" s="16"/>
      <c r="Q21" s="16"/>
      <c r="R21" s="16"/>
      <c r="S21" s="16"/>
      <c r="T21" s="234"/>
      <c r="U21" s="128">
        <f t="shared" si="4"/>
        <v>0</v>
      </c>
      <c r="V21" s="269">
        <f t="shared" si="3"/>
        <v>450000</v>
      </c>
    </row>
    <row r="22" spans="1:22" s="11" customFormat="1" hidden="1">
      <c r="A22" s="304"/>
      <c r="B22" s="239" t="s">
        <v>93</v>
      </c>
      <c r="C22" s="294" t="s">
        <v>121</v>
      </c>
      <c r="D22" s="295">
        <v>300000</v>
      </c>
      <c r="E22" s="296" t="s">
        <v>71</v>
      </c>
      <c r="F22" s="128"/>
      <c r="G22" s="15"/>
      <c r="H22" s="13"/>
      <c r="I22" s="15"/>
      <c r="J22" s="15"/>
      <c r="K22" s="17"/>
      <c r="L22" s="16"/>
      <c r="M22" s="16"/>
      <c r="N22" s="16"/>
      <c r="O22" s="16"/>
      <c r="P22" s="16"/>
      <c r="Q22" s="16"/>
      <c r="R22" s="16"/>
      <c r="S22" s="16"/>
      <c r="T22" s="234"/>
      <c r="U22" s="128">
        <f t="shared" si="4"/>
        <v>0</v>
      </c>
      <c r="V22" s="269">
        <f t="shared" si="3"/>
        <v>0</v>
      </c>
    </row>
    <row r="23" spans="1:22" s="11" customFormat="1" hidden="1">
      <c r="A23" s="304"/>
      <c r="B23" s="240"/>
      <c r="C23" s="294" t="s">
        <v>123</v>
      </c>
      <c r="D23" s="295">
        <v>175000</v>
      </c>
      <c r="E23" s="296" t="s">
        <v>71</v>
      </c>
      <c r="F23" s="128"/>
      <c r="G23" s="15"/>
      <c r="H23" s="13"/>
      <c r="I23" s="15"/>
      <c r="J23" s="15"/>
      <c r="K23" s="17"/>
      <c r="L23" s="16"/>
      <c r="M23" s="16"/>
      <c r="N23" s="16"/>
      <c r="O23" s="16"/>
      <c r="P23" s="16"/>
      <c r="Q23" s="16"/>
      <c r="R23" s="16"/>
      <c r="S23" s="298">
        <v>175000</v>
      </c>
      <c r="T23" s="234"/>
      <c r="U23" s="128">
        <f t="shared" si="4"/>
        <v>0</v>
      </c>
      <c r="V23" s="269">
        <f t="shared" si="3"/>
        <v>175000</v>
      </c>
    </row>
    <row r="24" spans="1:22" s="11" customFormat="1" hidden="1">
      <c r="A24" s="304"/>
      <c r="B24" s="240"/>
      <c r="C24" s="294" t="s">
        <v>122</v>
      </c>
      <c r="D24" s="295">
        <v>175000</v>
      </c>
      <c r="E24" s="296" t="s">
        <v>71</v>
      </c>
      <c r="F24" s="128"/>
      <c r="G24" s="15"/>
      <c r="H24" s="13"/>
      <c r="I24" s="15"/>
      <c r="J24" s="15"/>
      <c r="K24" s="17"/>
      <c r="L24" s="16"/>
      <c r="M24" s="16"/>
      <c r="N24" s="16"/>
      <c r="O24" s="16"/>
      <c r="P24" s="298">
        <v>175000</v>
      </c>
      <c r="Q24" s="16"/>
      <c r="R24" s="16"/>
      <c r="S24" s="298"/>
      <c r="T24" s="234"/>
      <c r="U24" s="128"/>
      <c r="V24" s="269"/>
    </row>
    <row r="25" spans="1:22" s="11" customFormat="1" hidden="1">
      <c r="A25" s="304"/>
      <c r="B25" s="240"/>
      <c r="C25" s="294"/>
      <c r="D25" s="295"/>
      <c r="E25" s="194"/>
      <c r="F25" s="128"/>
      <c r="G25" s="15"/>
      <c r="H25" s="13"/>
      <c r="I25" s="15"/>
      <c r="J25" s="15"/>
      <c r="K25" s="17"/>
      <c r="L25" s="16"/>
      <c r="M25" s="16"/>
      <c r="N25" s="16"/>
      <c r="O25" s="16"/>
      <c r="P25" s="16"/>
      <c r="Q25" s="16"/>
      <c r="R25" s="16"/>
      <c r="S25" s="298"/>
      <c r="T25" s="234"/>
      <c r="U25" s="128"/>
      <c r="V25" s="269"/>
    </row>
    <row r="26" spans="1:22" s="11" customFormat="1">
      <c r="A26" s="304"/>
      <c r="B26" s="240"/>
      <c r="C26" s="12"/>
      <c r="D26" s="13"/>
      <c r="E26" s="194"/>
      <c r="F26" s="128"/>
      <c r="G26" s="15"/>
      <c r="H26" s="13"/>
      <c r="I26" s="15"/>
      <c r="J26" s="15"/>
      <c r="K26" s="17"/>
      <c r="L26" s="16"/>
      <c r="M26" s="16"/>
      <c r="N26" s="16"/>
      <c r="O26" s="16"/>
      <c r="P26" s="16"/>
      <c r="Q26" s="16"/>
      <c r="R26" s="16"/>
      <c r="S26" s="16"/>
      <c r="T26" s="234"/>
      <c r="U26" s="128">
        <f t="shared" si="4"/>
        <v>0</v>
      </c>
      <c r="V26" s="269">
        <f t="shared" si="3"/>
        <v>0</v>
      </c>
    </row>
    <row r="27" spans="1:22" s="20" customFormat="1">
      <c r="A27" s="304"/>
      <c r="B27" s="62"/>
      <c r="C27" s="62" t="s">
        <v>8</v>
      </c>
      <c r="D27" s="63">
        <f>SUM(D16:D26)</f>
        <v>1501500</v>
      </c>
      <c r="E27" s="193"/>
      <c r="F27" s="129">
        <f t="shared" ref="F27:V27" si="5">SUM(F16:F26)</f>
        <v>0</v>
      </c>
      <c r="G27" s="129">
        <f t="shared" si="5"/>
        <v>321500</v>
      </c>
      <c r="H27" s="129">
        <f t="shared" si="5"/>
        <v>380000</v>
      </c>
      <c r="I27" s="129">
        <f t="shared" si="5"/>
        <v>0</v>
      </c>
      <c r="J27" s="129">
        <f t="shared" si="5"/>
        <v>0</v>
      </c>
      <c r="K27" s="129">
        <f t="shared" si="5"/>
        <v>0</v>
      </c>
      <c r="L27" s="129">
        <f t="shared" si="5"/>
        <v>0</v>
      </c>
      <c r="M27" s="63">
        <f t="shared" si="5"/>
        <v>0</v>
      </c>
      <c r="N27" s="63">
        <f t="shared" si="5"/>
        <v>150000</v>
      </c>
      <c r="O27" s="63">
        <f t="shared" si="5"/>
        <v>300000</v>
      </c>
      <c r="P27" s="63">
        <f t="shared" si="5"/>
        <v>175000</v>
      </c>
      <c r="Q27" s="63">
        <f t="shared" si="5"/>
        <v>0</v>
      </c>
      <c r="R27" s="63">
        <f t="shared" si="5"/>
        <v>0</v>
      </c>
      <c r="S27" s="63">
        <f t="shared" si="5"/>
        <v>175000</v>
      </c>
      <c r="T27" s="259">
        <f t="shared" si="5"/>
        <v>0</v>
      </c>
      <c r="U27" s="129">
        <f t="shared" si="5"/>
        <v>701500</v>
      </c>
      <c r="V27" s="270">
        <f t="shared" si="5"/>
        <v>2028000</v>
      </c>
    </row>
    <row r="28" spans="1:22" s="11" customFormat="1">
      <c r="A28" s="304"/>
      <c r="B28" s="238"/>
      <c r="C28" s="7" t="s">
        <v>35</v>
      </c>
      <c r="D28" s="8"/>
      <c r="E28" s="190"/>
      <c r="F28" s="100"/>
      <c r="G28" s="8"/>
      <c r="H28" s="8"/>
      <c r="I28" s="8"/>
      <c r="J28" s="8"/>
      <c r="K28" s="10"/>
      <c r="L28" s="9"/>
      <c r="M28" s="9"/>
      <c r="N28" s="9"/>
      <c r="O28" s="9"/>
      <c r="P28" s="9"/>
      <c r="Q28" s="9"/>
      <c r="R28" s="9"/>
      <c r="S28" s="9"/>
      <c r="T28" s="255"/>
      <c r="U28" s="100"/>
      <c r="V28" s="268"/>
    </row>
    <row r="29" spans="1:22" s="11" customFormat="1">
      <c r="A29" s="304"/>
      <c r="B29" s="239" t="s">
        <v>94</v>
      </c>
      <c r="C29" s="113" t="s">
        <v>41</v>
      </c>
      <c r="D29" s="116">
        <v>100000</v>
      </c>
      <c r="E29" s="194" t="s">
        <v>124</v>
      </c>
      <c r="F29" s="130" t="s">
        <v>47</v>
      </c>
      <c r="G29" s="15" t="s">
        <v>47</v>
      </c>
      <c r="H29" s="15" t="s">
        <v>47</v>
      </c>
      <c r="I29" s="15" t="s">
        <v>47</v>
      </c>
      <c r="J29" s="15">
        <v>100000</v>
      </c>
      <c r="K29" s="17"/>
      <c r="L29" s="16"/>
      <c r="M29" s="16"/>
      <c r="N29" s="16"/>
      <c r="O29" s="16"/>
      <c r="P29" s="16"/>
      <c r="Q29" s="16"/>
      <c r="R29" s="16"/>
      <c r="S29" s="16"/>
      <c r="T29" s="234"/>
      <c r="U29" s="128">
        <f t="shared" ref="U29:U37" si="6">SUM(F29:K29)</f>
        <v>100000</v>
      </c>
      <c r="V29" s="269">
        <f t="shared" ref="V29:V37" si="7">SUM(F29:T29)</f>
        <v>100000</v>
      </c>
    </row>
    <row r="30" spans="1:22" s="11" customFormat="1" hidden="1">
      <c r="A30" s="304"/>
      <c r="B30" s="239" t="s">
        <v>95</v>
      </c>
      <c r="C30" s="12" t="s">
        <v>70</v>
      </c>
      <c r="D30" s="13">
        <v>490000</v>
      </c>
      <c r="E30" s="196"/>
      <c r="F30" s="130"/>
      <c r="G30" s="15"/>
      <c r="H30" s="15"/>
      <c r="I30" s="15"/>
      <c r="J30" s="15"/>
      <c r="K30" s="17"/>
      <c r="L30" s="16">
        <v>490000</v>
      </c>
      <c r="M30" s="16"/>
      <c r="N30" s="16"/>
      <c r="O30" s="16"/>
      <c r="P30" s="16"/>
      <c r="Q30" s="16"/>
      <c r="R30" s="16"/>
      <c r="S30" s="16"/>
      <c r="T30" s="234"/>
      <c r="U30" s="128">
        <f t="shared" si="6"/>
        <v>0</v>
      </c>
      <c r="V30" s="269">
        <f t="shared" si="7"/>
        <v>490000</v>
      </c>
    </row>
    <row r="31" spans="1:22" s="11" customFormat="1" hidden="1">
      <c r="A31" s="304"/>
      <c r="B31" s="239" t="s">
        <v>96</v>
      </c>
      <c r="C31" s="12" t="s">
        <v>69</v>
      </c>
      <c r="D31" s="13">
        <v>600000</v>
      </c>
      <c r="E31" s="196"/>
      <c r="F31" s="130"/>
      <c r="G31" s="15"/>
      <c r="H31" s="15"/>
      <c r="I31" s="15"/>
      <c r="J31" s="15"/>
      <c r="K31" s="17"/>
      <c r="L31" s="16"/>
      <c r="M31" s="16"/>
      <c r="N31" s="16"/>
      <c r="O31" s="16"/>
      <c r="P31" s="16"/>
      <c r="Q31" s="16">
        <v>600000</v>
      </c>
      <c r="R31" s="16"/>
      <c r="S31" s="16"/>
      <c r="T31" s="234"/>
      <c r="U31" s="128">
        <f t="shared" si="6"/>
        <v>0</v>
      </c>
      <c r="V31" s="269">
        <f t="shared" si="7"/>
        <v>600000</v>
      </c>
    </row>
    <row r="32" spans="1:22" s="11" customFormat="1" hidden="1">
      <c r="A32" s="304"/>
      <c r="B32" s="239" t="s">
        <v>97</v>
      </c>
      <c r="C32" s="12" t="s">
        <v>72</v>
      </c>
      <c r="D32" s="13">
        <v>50000</v>
      </c>
      <c r="E32" s="196"/>
      <c r="F32" s="130"/>
      <c r="G32" s="15"/>
      <c r="H32" s="15"/>
      <c r="I32" s="15"/>
      <c r="J32" s="15"/>
      <c r="K32" s="17"/>
      <c r="L32" s="16"/>
      <c r="M32" s="16"/>
      <c r="N32" s="16">
        <v>50000</v>
      </c>
      <c r="O32" s="16"/>
      <c r="P32" s="16"/>
      <c r="Q32" s="16"/>
      <c r="R32" s="16"/>
      <c r="S32" s="16"/>
      <c r="T32" s="234"/>
      <c r="U32" s="128">
        <f t="shared" si="6"/>
        <v>0</v>
      </c>
      <c r="V32" s="269">
        <f t="shared" si="7"/>
        <v>50000</v>
      </c>
    </row>
    <row r="33" spans="1:23" s="11" customFormat="1" hidden="1">
      <c r="A33" s="304"/>
      <c r="B33" s="240"/>
      <c r="C33" s="12" t="s">
        <v>47</v>
      </c>
      <c r="D33" s="13" t="s">
        <v>47</v>
      </c>
      <c r="E33" s="196"/>
      <c r="F33" s="130"/>
      <c r="G33" s="15"/>
      <c r="H33" s="15"/>
      <c r="I33" s="15"/>
      <c r="J33" s="15"/>
      <c r="K33" s="17"/>
      <c r="L33" s="16"/>
      <c r="M33" s="16"/>
      <c r="N33" s="16"/>
      <c r="O33" s="16"/>
      <c r="P33" s="16"/>
      <c r="Q33" s="16"/>
      <c r="R33" s="16"/>
      <c r="S33" s="16"/>
      <c r="T33" s="234"/>
      <c r="U33" s="128">
        <f t="shared" si="6"/>
        <v>0</v>
      </c>
      <c r="V33" s="269">
        <f t="shared" si="7"/>
        <v>0</v>
      </c>
    </row>
    <row r="34" spans="1:23" s="11" customFormat="1" hidden="1">
      <c r="A34" s="304"/>
      <c r="B34" s="240"/>
      <c r="C34" s="12"/>
      <c r="D34" s="13"/>
      <c r="E34" s="196"/>
      <c r="F34" s="130"/>
      <c r="G34" s="15"/>
      <c r="H34" s="15"/>
      <c r="I34" s="15"/>
      <c r="J34" s="15"/>
      <c r="K34" s="17"/>
      <c r="L34" s="16"/>
      <c r="M34" s="16"/>
      <c r="N34" s="16"/>
      <c r="O34" s="16"/>
      <c r="P34" s="16"/>
      <c r="Q34" s="16"/>
      <c r="R34" s="16"/>
      <c r="S34" s="16"/>
      <c r="T34" s="234"/>
      <c r="U34" s="128">
        <f t="shared" si="6"/>
        <v>0</v>
      </c>
      <c r="V34" s="269">
        <f t="shared" si="7"/>
        <v>0</v>
      </c>
    </row>
    <row r="35" spans="1:23" s="11" customFormat="1" hidden="1">
      <c r="A35" s="304"/>
      <c r="B35" s="240"/>
      <c r="C35" s="12"/>
      <c r="D35" s="13"/>
      <c r="E35" s="196"/>
      <c r="F35" s="130"/>
      <c r="G35" s="15"/>
      <c r="H35" s="15"/>
      <c r="I35" s="15"/>
      <c r="J35" s="15"/>
      <c r="K35" s="17"/>
      <c r="L35" s="16"/>
      <c r="M35" s="16"/>
      <c r="N35" s="16"/>
      <c r="O35" s="16"/>
      <c r="P35" s="16"/>
      <c r="Q35" s="16"/>
      <c r="R35" s="16"/>
      <c r="S35" s="16"/>
      <c r="T35" s="234"/>
      <c r="U35" s="128">
        <f t="shared" si="6"/>
        <v>0</v>
      </c>
      <c r="V35" s="269">
        <f t="shared" si="7"/>
        <v>0</v>
      </c>
    </row>
    <row r="36" spans="1:23" s="11" customFormat="1" hidden="1">
      <c r="A36" s="304"/>
      <c r="B36" s="240"/>
      <c r="C36" s="12"/>
      <c r="D36" s="13"/>
      <c r="E36" s="196"/>
      <c r="F36" s="130"/>
      <c r="G36" s="15"/>
      <c r="H36" s="15"/>
      <c r="I36" s="15"/>
      <c r="J36" s="15"/>
      <c r="K36" s="17"/>
      <c r="L36" s="16"/>
      <c r="M36" s="16"/>
      <c r="N36" s="16"/>
      <c r="O36" s="16"/>
      <c r="P36" s="16"/>
      <c r="Q36" s="16"/>
      <c r="R36" s="16"/>
      <c r="S36" s="16"/>
      <c r="T36" s="234"/>
      <c r="U36" s="128">
        <f t="shared" si="6"/>
        <v>0</v>
      </c>
      <c r="V36" s="269">
        <f t="shared" si="7"/>
        <v>0</v>
      </c>
    </row>
    <row r="37" spans="1:23" s="11" customFormat="1">
      <c r="A37" s="304"/>
      <c r="B37" s="239"/>
      <c r="C37" s="18"/>
      <c r="D37" s="19"/>
      <c r="E37" s="196"/>
      <c r="F37" s="202"/>
      <c r="G37" s="163"/>
      <c r="H37" s="163"/>
      <c r="I37" s="163"/>
      <c r="J37" s="163"/>
      <c r="K37" s="203"/>
      <c r="L37" s="169"/>
      <c r="M37" s="169"/>
      <c r="N37" s="169"/>
      <c r="O37" s="169"/>
      <c r="P37" s="169"/>
      <c r="Q37" s="169"/>
      <c r="R37" s="169"/>
      <c r="S37" s="169"/>
      <c r="T37" s="235"/>
      <c r="U37" s="128">
        <f t="shared" si="6"/>
        <v>0</v>
      </c>
      <c r="V37" s="269">
        <f t="shared" si="7"/>
        <v>0</v>
      </c>
    </row>
    <row r="38" spans="1:23" s="20" customFormat="1">
      <c r="A38" s="304"/>
      <c r="B38" s="62"/>
      <c r="C38" s="62" t="s">
        <v>10</v>
      </c>
      <c r="D38" s="63">
        <f>SUM(D29:D37)</f>
        <v>1240000</v>
      </c>
      <c r="E38" s="193"/>
      <c r="F38" s="129">
        <f t="shared" ref="F38:V38" si="8">SUM(F29:F37)</f>
        <v>0</v>
      </c>
      <c r="G38" s="63">
        <f t="shared" si="8"/>
        <v>0</v>
      </c>
      <c r="H38" s="63">
        <f t="shared" si="8"/>
        <v>0</v>
      </c>
      <c r="I38" s="63">
        <f t="shared" si="8"/>
        <v>0</v>
      </c>
      <c r="J38" s="63">
        <f t="shared" si="8"/>
        <v>100000</v>
      </c>
      <c r="K38" s="65">
        <f t="shared" si="8"/>
        <v>0</v>
      </c>
      <c r="L38" s="64">
        <f t="shared" si="8"/>
        <v>490000</v>
      </c>
      <c r="M38" s="64">
        <f t="shared" si="8"/>
        <v>0</v>
      </c>
      <c r="N38" s="64">
        <f t="shared" si="8"/>
        <v>50000</v>
      </c>
      <c r="O38" s="64">
        <f t="shared" si="8"/>
        <v>0</v>
      </c>
      <c r="P38" s="64">
        <f t="shared" si="8"/>
        <v>0</v>
      </c>
      <c r="Q38" s="64">
        <f t="shared" si="8"/>
        <v>600000</v>
      </c>
      <c r="R38" s="64">
        <f t="shared" si="8"/>
        <v>0</v>
      </c>
      <c r="S38" s="64">
        <f t="shared" si="8"/>
        <v>0</v>
      </c>
      <c r="T38" s="259">
        <f t="shared" si="8"/>
        <v>0</v>
      </c>
      <c r="U38" s="129">
        <f t="shared" si="8"/>
        <v>100000</v>
      </c>
      <c r="V38" s="270">
        <f t="shared" si="8"/>
        <v>1240000</v>
      </c>
    </row>
    <row r="39" spans="1:23" s="20" customFormat="1">
      <c r="A39" s="304"/>
      <c r="B39" s="238"/>
      <c r="C39" s="7" t="s">
        <v>37</v>
      </c>
      <c r="D39" s="8"/>
      <c r="E39" s="190"/>
      <c r="F39" s="100"/>
      <c r="G39" s="8"/>
      <c r="H39" s="8"/>
      <c r="I39" s="8"/>
      <c r="J39" s="8"/>
      <c r="K39" s="10"/>
      <c r="L39" s="9"/>
      <c r="M39" s="9"/>
      <c r="N39" s="9"/>
      <c r="O39" s="9"/>
      <c r="P39" s="9"/>
      <c r="Q39" s="9"/>
      <c r="R39" s="9"/>
      <c r="S39" s="9"/>
      <c r="T39" s="255"/>
      <c r="U39" s="100"/>
      <c r="V39" s="268"/>
    </row>
    <row r="40" spans="1:23" s="20" customFormat="1">
      <c r="A40" s="304"/>
      <c r="B40" s="239" t="s">
        <v>98</v>
      </c>
      <c r="C40" s="113" t="s">
        <v>65</v>
      </c>
      <c r="D40" s="15">
        <v>63000</v>
      </c>
      <c r="E40" s="192" t="s">
        <v>56</v>
      </c>
      <c r="F40" s="130"/>
      <c r="G40" s="15">
        <v>63000</v>
      </c>
      <c r="H40" s="15"/>
      <c r="I40" s="15"/>
      <c r="J40" s="15"/>
      <c r="K40" s="17"/>
      <c r="L40" s="16"/>
      <c r="M40" s="16"/>
      <c r="N40" s="16"/>
      <c r="O40" s="16"/>
      <c r="P40" s="16"/>
      <c r="Q40" s="16"/>
      <c r="R40" s="16"/>
      <c r="S40" s="16"/>
      <c r="T40" s="234"/>
      <c r="U40" s="128">
        <f t="shared" ref="U40:U46" si="9">SUM(F40:K40)</f>
        <v>63000</v>
      </c>
      <c r="V40" s="269">
        <f t="shared" ref="V40:V46" si="10">SUM(F40:T40)</f>
        <v>63000</v>
      </c>
      <c r="W40" s="120"/>
    </row>
    <row r="41" spans="1:23" s="20" customFormat="1">
      <c r="A41" s="304"/>
      <c r="B41" s="239" t="s">
        <v>99</v>
      </c>
      <c r="C41" s="113" t="s">
        <v>64</v>
      </c>
      <c r="D41" s="15">
        <v>63000</v>
      </c>
      <c r="E41" s="192" t="s">
        <v>56</v>
      </c>
      <c r="F41" s="130"/>
      <c r="G41" s="15">
        <v>63000</v>
      </c>
      <c r="H41" s="15"/>
      <c r="I41" s="15"/>
      <c r="J41" s="15"/>
      <c r="K41" s="17"/>
      <c r="L41" s="16"/>
      <c r="M41" s="16"/>
      <c r="N41" s="16"/>
      <c r="O41" s="16"/>
      <c r="P41" s="16"/>
      <c r="Q41" s="16"/>
      <c r="R41" s="16"/>
      <c r="S41" s="16"/>
      <c r="T41" s="234"/>
      <c r="U41" s="128">
        <f t="shared" si="9"/>
        <v>63000</v>
      </c>
      <c r="V41" s="269">
        <f t="shared" si="10"/>
        <v>63000</v>
      </c>
      <c r="W41" s="120"/>
    </row>
    <row r="42" spans="1:23" s="20" customFormat="1">
      <c r="A42" s="304"/>
      <c r="B42" s="239" t="s">
        <v>100</v>
      </c>
      <c r="C42" s="113" t="s">
        <v>63</v>
      </c>
      <c r="D42" s="15">
        <v>70000</v>
      </c>
      <c r="E42" s="192" t="s">
        <v>61</v>
      </c>
      <c r="F42" s="130"/>
      <c r="G42" s="15" t="s">
        <v>47</v>
      </c>
      <c r="H42" s="15"/>
      <c r="I42" s="15"/>
      <c r="J42" s="15">
        <v>70000</v>
      </c>
      <c r="K42" s="17"/>
      <c r="L42" s="16"/>
      <c r="M42" s="16"/>
      <c r="N42" s="16"/>
      <c r="O42" s="16"/>
      <c r="P42" s="16"/>
      <c r="Q42" s="16"/>
      <c r="R42" s="16"/>
      <c r="S42" s="16"/>
      <c r="T42" s="234"/>
      <c r="U42" s="128">
        <f t="shared" si="9"/>
        <v>70000</v>
      </c>
      <c r="V42" s="269">
        <f t="shared" si="10"/>
        <v>70000</v>
      </c>
      <c r="W42" s="120"/>
    </row>
    <row r="43" spans="1:23" s="20" customFormat="1">
      <c r="A43" s="304"/>
      <c r="B43" s="239" t="s">
        <v>101</v>
      </c>
      <c r="C43" s="113" t="s">
        <v>62</v>
      </c>
      <c r="D43" s="15">
        <v>70000</v>
      </c>
      <c r="E43" s="11" t="s">
        <v>61</v>
      </c>
      <c r="F43" s="130"/>
      <c r="G43" s="15"/>
      <c r="H43" s="15"/>
      <c r="I43" s="15"/>
      <c r="J43" s="15">
        <v>70000</v>
      </c>
      <c r="K43" s="17"/>
      <c r="L43" s="16"/>
      <c r="M43" s="16"/>
      <c r="N43" s="16"/>
      <c r="O43" s="16"/>
      <c r="P43" s="16"/>
      <c r="Q43" s="16"/>
      <c r="R43" s="16"/>
      <c r="S43" s="16"/>
      <c r="T43" s="234"/>
      <c r="U43" s="128">
        <f t="shared" si="9"/>
        <v>70000</v>
      </c>
      <c r="V43" s="269">
        <f t="shared" si="10"/>
        <v>70000</v>
      </c>
      <c r="W43" s="120"/>
    </row>
    <row r="44" spans="1:23" s="20" customFormat="1" hidden="1">
      <c r="A44" s="304"/>
      <c r="B44" s="239" t="s">
        <v>102</v>
      </c>
      <c r="C44" s="113" t="s">
        <v>66</v>
      </c>
      <c r="D44" s="15">
        <v>80000</v>
      </c>
      <c r="E44" s="192" t="s">
        <v>67</v>
      </c>
      <c r="F44" s="130"/>
      <c r="G44" s="15"/>
      <c r="H44" s="15"/>
      <c r="I44" s="15"/>
      <c r="J44" s="15" t="s">
        <v>47</v>
      </c>
      <c r="K44" s="17"/>
      <c r="L44" s="16">
        <v>80000</v>
      </c>
      <c r="M44" s="16"/>
      <c r="N44" s="16"/>
      <c r="O44" s="16"/>
      <c r="P44" s="16"/>
      <c r="Q44" s="16"/>
      <c r="R44" s="16"/>
      <c r="S44" s="16"/>
      <c r="T44" s="234"/>
      <c r="U44" s="128">
        <f t="shared" si="9"/>
        <v>0</v>
      </c>
      <c r="V44" s="269">
        <f t="shared" si="10"/>
        <v>80000</v>
      </c>
      <c r="W44" s="120"/>
    </row>
    <row r="45" spans="1:23" s="20" customFormat="1" hidden="1">
      <c r="A45" s="304"/>
      <c r="B45" s="241"/>
      <c r="C45" s="119"/>
      <c r="D45" s="15"/>
      <c r="E45" s="192"/>
      <c r="F45" s="130"/>
      <c r="G45" s="15"/>
      <c r="H45" s="15"/>
      <c r="I45" s="15"/>
      <c r="J45" s="15"/>
      <c r="K45" s="17"/>
      <c r="L45" s="16"/>
      <c r="M45" s="16"/>
      <c r="N45" s="16"/>
      <c r="O45" s="16"/>
      <c r="P45" s="16"/>
      <c r="Q45" s="16"/>
      <c r="R45" s="16"/>
      <c r="S45" s="16"/>
      <c r="T45" s="234"/>
      <c r="U45" s="128">
        <f t="shared" si="9"/>
        <v>0</v>
      </c>
      <c r="V45" s="269">
        <f t="shared" si="10"/>
        <v>0</v>
      </c>
      <c r="W45" s="120"/>
    </row>
    <row r="46" spans="1:23" s="20" customFormat="1">
      <c r="A46" s="304"/>
      <c r="B46" s="241"/>
      <c r="C46" s="119"/>
      <c r="D46" s="15"/>
      <c r="E46" s="192"/>
      <c r="F46" s="130"/>
      <c r="G46" s="15"/>
      <c r="H46" s="15"/>
      <c r="I46" s="15"/>
      <c r="J46" s="15"/>
      <c r="K46" s="17"/>
      <c r="L46" s="16"/>
      <c r="M46" s="16"/>
      <c r="N46" s="16"/>
      <c r="O46" s="16"/>
      <c r="P46" s="16"/>
      <c r="Q46" s="16"/>
      <c r="R46" s="16"/>
      <c r="S46" s="16"/>
      <c r="T46" s="234"/>
      <c r="U46" s="128">
        <f t="shared" si="9"/>
        <v>0</v>
      </c>
      <c r="V46" s="269">
        <f t="shared" si="10"/>
        <v>0</v>
      </c>
      <c r="W46" s="120"/>
    </row>
    <row r="47" spans="1:23" s="20" customFormat="1" ht="13.5" thickBot="1">
      <c r="A47" s="304"/>
      <c r="B47" s="62"/>
      <c r="C47" s="62" t="s">
        <v>27</v>
      </c>
      <c r="D47" s="63">
        <f>SUM(D40:D46)</f>
        <v>346000</v>
      </c>
      <c r="E47" s="193"/>
      <c r="F47" s="129">
        <f>SUM(F40:F46)</f>
        <v>0</v>
      </c>
      <c r="G47" s="63">
        <f t="shared" ref="G47:V47" si="11">SUM(G40:G46)</f>
        <v>126000</v>
      </c>
      <c r="H47" s="63">
        <f t="shared" si="11"/>
        <v>0</v>
      </c>
      <c r="I47" s="63">
        <f t="shared" si="11"/>
        <v>0</v>
      </c>
      <c r="J47" s="63">
        <f t="shared" si="11"/>
        <v>140000</v>
      </c>
      <c r="K47" s="65">
        <f t="shared" si="11"/>
        <v>0</v>
      </c>
      <c r="L47" s="64">
        <f t="shared" si="11"/>
        <v>80000</v>
      </c>
      <c r="M47" s="64">
        <f t="shared" si="11"/>
        <v>0</v>
      </c>
      <c r="N47" s="64">
        <f t="shared" si="11"/>
        <v>0</v>
      </c>
      <c r="O47" s="64">
        <f t="shared" si="11"/>
        <v>0</v>
      </c>
      <c r="P47" s="64">
        <f t="shared" si="11"/>
        <v>0</v>
      </c>
      <c r="Q47" s="64">
        <f t="shared" si="11"/>
        <v>0</v>
      </c>
      <c r="R47" s="64">
        <f t="shared" si="11"/>
        <v>0</v>
      </c>
      <c r="S47" s="64">
        <f t="shared" si="11"/>
        <v>0</v>
      </c>
      <c r="T47" s="259">
        <f t="shared" si="11"/>
        <v>0</v>
      </c>
      <c r="U47" s="129">
        <f t="shared" si="11"/>
        <v>266000</v>
      </c>
      <c r="V47" s="270">
        <f t="shared" si="11"/>
        <v>346000</v>
      </c>
    </row>
    <row r="48" spans="1:23" s="11" customFormat="1" ht="13.5" hidden="1" thickBot="1">
      <c r="A48" s="304"/>
      <c r="B48" s="238"/>
      <c r="C48" s="7" t="s">
        <v>125</v>
      </c>
      <c r="D48" s="8"/>
      <c r="E48" s="190"/>
      <c r="F48" s="100"/>
      <c r="G48" s="8"/>
      <c r="H48" s="8"/>
      <c r="I48" s="8"/>
      <c r="J48" s="8"/>
      <c r="K48" s="10"/>
      <c r="L48" s="9"/>
      <c r="M48" s="9"/>
      <c r="N48" s="9"/>
      <c r="O48" s="9"/>
      <c r="P48" s="9"/>
      <c r="Q48" s="9"/>
      <c r="R48" s="9"/>
      <c r="S48" s="9"/>
      <c r="T48" s="255"/>
      <c r="U48" s="100"/>
      <c r="V48" s="268"/>
    </row>
    <row r="49" spans="1:29" s="6" customFormat="1" ht="13.5" hidden="1" thickBot="1">
      <c r="A49" s="304"/>
      <c r="B49" s="239" t="s">
        <v>83</v>
      </c>
      <c r="C49" s="18" t="s">
        <v>76</v>
      </c>
      <c r="D49" s="175"/>
      <c r="E49" s="192"/>
      <c r="F49" s="176"/>
      <c r="G49" s="175"/>
      <c r="H49" s="175"/>
      <c r="I49" s="175"/>
      <c r="J49" s="175"/>
      <c r="K49" s="178"/>
      <c r="L49" s="177"/>
      <c r="M49" s="177"/>
      <c r="N49" s="177"/>
      <c r="O49" s="177"/>
      <c r="P49" s="177"/>
      <c r="Q49" s="177">
        <v>35000</v>
      </c>
      <c r="R49" s="177"/>
      <c r="S49" s="177"/>
      <c r="T49" s="257"/>
      <c r="U49" s="128">
        <f t="shared" ref="U49:U53" si="12">SUM(F49:K49)</f>
        <v>0</v>
      </c>
      <c r="V49" s="269">
        <f t="shared" ref="V49:V53" si="13">SUM(F49:T49)</f>
        <v>35000</v>
      </c>
      <c r="X49" s="159"/>
      <c r="Y49" s="160"/>
    </row>
    <row r="50" spans="1:29" s="11" customFormat="1" ht="13.5" hidden="1" thickBot="1">
      <c r="A50" s="304"/>
      <c r="B50" s="240"/>
      <c r="C50" s="12" t="s">
        <v>47</v>
      </c>
      <c r="D50" s="86"/>
      <c r="E50" s="194"/>
      <c r="F50" s="130"/>
      <c r="G50" s="15"/>
      <c r="H50" s="15"/>
      <c r="I50" s="15"/>
      <c r="J50" s="15"/>
      <c r="K50" s="17"/>
      <c r="L50" s="16"/>
      <c r="M50" s="16"/>
      <c r="N50" s="16"/>
      <c r="O50" s="16"/>
      <c r="P50" s="16"/>
      <c r="Q50" s="16"/>
      <c r="R50" s="16"/>
      <c r="S50" s="16"/>
      <c r="T50" s="234"/>
      <c r="U50" s="128">
        <f t="shared" si="12"/>
        <v>0</v>
      </c>
      <c r="V50" s="269">
        <f t="shared" si="13"/>
        <v>0</v>
      </c>
    </row>
    <row r="51" spans="1:29" s="11" customFormat="1" ht="13.5" hidden="1" thickBot="1">
      <c r="A51" s="304"/>
      <c r="B51" s="240"/>
      <c r="C51" s="12"/>
      <c r="D51" s="86"/>
      <c r="E51" s="194"/>
      <c r="F51" s="130"/>
      <c r="G51" s="15"/>
      <c r="H51" s="15"/>
      <c r="I51" s="15"/>
      <c r="J51" s="15"/>
      <c r="K51" s="17"/>
      <c r="L51" s="16"/>
      <c r="M51" s="16"/>
      <c r="N51" s="16"/>
      <c r="O51" s="16"/>
      <c r="P51" s="16"/>
      <c r="Q51" s="16"/>
      <c r="R51" s="16"/>
      <c r="S51" s="16"/>
      <c r="T51" s="234"/>
      <c r="U51" s="128">
        <f t="shared" si="12"/>
        <v>0</v>
      </c>
      <c r="V51" s="269">
        <f t="shared" si="13"/>
        <v>0</v>
      </c>
      <c r="W51" s="110"/>
    </row>
    <row r="52" spans="1:29" s="11" customFormat="1" ht="13.5" hidden="1" thickBot="1">
      <c r="A52" s="304"/>
      <c r="B52" s="240"/>
      <c r="C52" s="12"/>
      <c r="D52" s="86"/>
      <c r="E52" s="194"/>
      <c r="F52" s="130"/>
      <c r="G52" s="15"/>
      <c r="H52" s="15"/>
      <c r="I52" s="15"/>
      <c r="J52" s="15"/>
      <c r="K52" s="17"/>
      <c r="L52" s="16"/>
      <c r="M52" s="16"/>
      <c r="N52" s="16"/>
      <c r="O52" s="16"/>
      <c r="P52" s="16"/>
      <c r="Q52" s="16"/>
      <c r="R52" s="16"/>
      <c r="S52" s="16"/>
      <c r="T52" s="234"/>
      <c r="U52" s="128">
        <f t="shared" si="12"/>
        <v>0</v>
      </c>
      <c r="V52" s="269">
        <f t="shared" si="13"/>
        <v>0</v>
      </c>
      <c r="W52" s="43"/>
      <c r="X52" s="43"/>
      <c r="Y52" s="43"/>
      <c r="Z52" s="43"/>
      <c r="AA52" s="43"/>
      <c r="AB52" s="43"/>
    </row>
    <row r="53" spans="1:29" s="11" customFormat="1" ht="13.5" hidden="1" thickBot="1">
      <c r="A53" s="304"/>
      <c r="B53" s="240"/>
      <c r="C53" s="12"/>
      <c r="D53" s="86"/>
      <c r="E53" s="194"/>
      <c r="F53" s="130"/>
      <c r="G53" s="15"/>
      <c r="H53" s="15"/>
      <c r="I53" s="15"/>
      <c r="J53" s="15"/>
      <c r="K53" s="17"/>
      <c r="L53" s="16"/>
      <c r="M53" s="16"/>
      <c r="N53" s="16"/>
      <c r="O53" s="16"/>
      <c r="P53" s="16"/>
      <c r="Q53" s="16"/>
      <c r="R53" s="16"/>
      <c r="S53" s="16"/>
      <c r="T53" s="234"/>
      <c r="U53" s="128">
        <f t="shared" si="12"/>
        <v>0</v>
      </c>
      <c r="V53" s="269">
        <f t="shared" si="13"/>
        <v>0</v>
      </c>
    </row>
    <row r="54" spans="1:29" s="20" customFormat="1" ht="13.5" hidden="1" thickBot="1">
      <c r="A54" s="304"/>
      <c r="B54" s="62"/>
      <c r="C54" s="62" t="s">
        <v>38</v>
      </c>
      <c r="D54" s="63">
        <f>SUM(D49:D53)</f>
        <v>0</v>
      </c>
      <c r="E54" s="193"/>
      <c r="F54" s="66">
        <f t="shared" ref="F54:V54" si="14">SUM(F49:F53)</f>
        <v>0</v>
      </c>
      <c r="G54" s="204">
        <f t="shared" si="14"/>
        <v>0</v>
      </c>
      <c r="H54" s="204">
        <f t="shared" si="14"/>
        <v>0</v>
      </c>
      <c r="I54" s="204">
        <f t="shared" si="14"/>
        <v>0</v>
      </c>
      <c r="J54" s="204">
        <f t="shared" si="14"/>
        <v>0</v>
      </c>
      <c r="K54" s="68">
        <f t="shared" si="14"/>
        <v>0</v>
      </c>
      <c r="L54" s="67">
        <f t="shared" si="14"/>
        <v>0</v>
      </c>
      <c r="M54" s="67">
        <f t="shared" si="14"/>
        <v>0</v>
      </c>
      <c r="N54" s="67">
        <f t="shared" si="14"/>
        <v>0</v>
      </c>
      <c r="O54" s="67">
        <f t="shared" si="14"/>
        <v>0</v>
      </c>
      <c r="P54" s="67">
        <f t="shared" si="14"/>
        <v>0</v>
      </c>
      <c r="Q54" s="67">
        <f t="shared" si="14"/>
        <v>35000</v>
      </c>
      <c r="R54" s="67">
        <f t="shared" si="14"/>
        <v>0</v>
      </c>
      <c r="S54" s="67">
        <f t="shared" si="14"/>
        <v>0</v>
      </c>
      <c r="T54" s="260">
        <f t="shared" si="14"/>
        <v>0</v>
      </c>
      <c r="U54" s="66">
        <f t="shared" si="14"/>
        <v>0</v>
      </c>
      <c r="V54" s="270">
        <f t="shared" si="14"/>
        <v>35000</v>
      </c>
    </row>
    <row r="55" spans="1:29" s="11" customFormat="1" ht="14.25" thickTop="1" thickBot="1">
      <c r="A55" s="304"/>
      <c r="B55" s="58"/>
      <c r="C55" s="58" t="s">
        <v>12</v>
      </c>
      <c r="D55" s="334"/>
      <c r="E55" s="335"/>
      <c r="F55" s="251">
        <f>F14+F27+F38+F47+F54</f>
        <v>0</v>
      </c>
      <c r="G55" s="161">
        <f>G14+G27+G38+G47+G54</f>
        <v>447500</v>
      </c>
      <c r="H55" s="161">
        <f t="shared" ref="H55:V55" si="15">H14+H27+H38+H47+H54</f>
        <v>430000</v>
      </c>
      <c r="I55" s="161">
        <f t="shared" si="15"/>
        <v>0</v>
      </c>
      <c r="J55" s="161">
        <f t="shared" si="15"/>
        <v>240000</v>
      </c>
      <c r="K55" s="59">
        <f t="shared" si="15"/>
        <v>0</v>
      </c>
      <c r="L55" s="251">
        <f t="shared" si="15"/>
        <v>570000</v>
      </c>
      <c r="M55" s="161">
        <f t="shared" si="15"/>
        <v>0</v>
      </c>
      <c r="N55" s="161">
        <f t="shared" si="15"/>
        <v>200000</v>
      </c>
      <c r="O55" s="161">
        <f t="shared" si="15"/>
        <v>300000</v>
      </c>
      <c r="P55" s="161">
        <f t="shared" si="15"/>
        <v>175000</v>
      </c>
      <c r="Q55" s="161">
        <f t="shared" si="15"/>
        <v>670000</v>
      </c>
      <c r="R55" s="161">
        <f t="shared" si="15"/>
        <v>0</v>
      </c>
      <c r="S55" s="161">
        <f t="shared" si="15"/>
        <v>175000</v>
      </c>
      <c r="T55" s="162">
        <f t="shared" si="15"/>
        <v>0</v>
      </c>
      <c r="U55" s="205">
        <f t="shared" si="15"/>
        <v>1117500</v>
      </c>
      <c r="V55" s="271">
        <f t="shared" si="15"/>
        <v>3734000</v>
      </c>
    </row>
    <row r="56" spans="1:29" s="22" customFormat="1" ht="13.5" thickBot="1">
      <c r="A56" s="304"/>
      <c r="B56" s="60"/>
      <c r="C56" s="60" t="s">
        <v>13</v>
      </c>
      <c r="D56" s="336"/>
      <c r="E56" s="337"/>
      <c r="F56" s="131">
        <f t="shared" ref="F56:S56" si="16">F55/(F93/1000)</f>
        <v>0</v>
      </c>
      <c r="G56" s="206">
        <f t="shared" si="16"/>
        <v>1.1452368026619213</v>
      </c>
      <c r="H56" s="206">
        <f t="shared" si="16"/>
        <v>1.0836543632789553</v>
      </c>
      <c r="I56" s="206">
        <f t="shared" si="16"/>
        <v>0</v>
      </c>
      <c r="J56" s="206">
        <f t="shared" si="16"/>
        <v>0.58650769526813062</v>
      </c>
      <c r="K56" s="207">
        <f t="shared" si="16"/>
        <v>0</v>
      </c>
      <c r="L56" s="61">
        <f t="shared" si="16"/>
        <v>1.3507577659636638</v>
      </c>
      <c r="M56" s="131">
        <f t="shared" si="16"/>
        <v>0</v>
      </c>
      <c r="N56" s="131">
        <f t="shared" si="16"/>
        <v>0.45959231451699428</v>
      </c>
      <c r="O56" s="131">
        <f t="shared" si="16"/>
        <v>0.6788660480310108</v>
      </c>
      <c r="P56" s="131">
        <f t="shared" si="16"/>
        <v>0.38996080224988316</v>
      </c>
      <c r="Q56" s="131">
        <f t="shared" si="16"/>
        <v>1.470204614236037</v>
      </c>
      <c r="R56" s="131">
        <f t="shared" si="16"/>
        <v>0</v>
      </c>
      <c r="S56" s="131">
        <f t="shared" si="16"/>
        <v>0.3723755622392283</v>
      </c>
      <c r="T56" s="261">
        <v>0</v>
      </c>
      <c r="U56" s="131"/>
      <c r="V56" s="272"/>
    </row>
    <row r="57" spans="1:29" ht="30" customHeight="1">
      <c r="A57" s="304"/>
      <c r="B57" s="242"/>
      <c r="C57" s="44" t="s">
        <v>15</v>
      </c>
      <c r="D57" s="45" t="s">
        <v>39</v>
      </c>
      <c r="E57" s="197" t="s">
        <v>5</v>
      </c>
      <c r="F57" s="132">
        <v>2025</v>
      </c>
      <c r="G57" s="90">
        <v>2026</v>
      </c>
      <c r="H57" s="90">
        <v>2027</v>
      </c>
      <c r="I57" s="90">
        <v>2028</v>
      </c>
      <c r="J57" s="90">
        <v>2029</v>
      </c>
      <c r="K57" s="91">
        <v>2030</v>
      </c>
      <c r="L57" s="252">
        <v>2031</v>
      </c>
      <c r="M57" s="252">
        <v>2032</v>
      </c>
      <c r="N57" s="252">
        <v>2033</v>
      </c>
      <c r="O57" s="252">
        <v>2034</v>
      </c>
      <c r="P57" s="252">
        <v>2035</v>
      </c>
      <c r="Q57" s="252">
        <v>2036</v>
      </c>
      <c r="R57" s="252">
        <v>2037</v>
      </c>
      <c r="S57" s="252">
        <v>2038</v>
      </c>
      <c r="T57" s="262">
        <v>2039</v>
      </c>
      <c r="U57" s="273" t="s">
        <v>40</v>
      </c>
      <c r="V57" s="274" t="s">
        <v>40</v>
      </c>
      <c r="X57" s="26"/>
      <c r="Y57" s="27"/>
      <c r="Z57" s="27"/>
      <c r="AA57" s="27"/>
      <c r="AB57" s="27"/>
      <c r="AC57" s="27"/>
    </row>
    <row r="58" spans="1:29" s="11" customFormat="1">
      <c r="A58" s="304"/>
      <c r="B58" s="238"/>
      <c r="C58" s="7" t="s">
        <v>6</v>
      </c>
      <c r="D58" s="8"/>
      <c r="E58" s="190"/>
      <c r="F58" s="100"/>
      <c r="G58" s="8"/>
      <c r="H58" s="8"/>
      <c r="I58" s="8"/>
      <c r="J58" s="8"/>
      <c r="K58" s="10"/>
      <c r="L58" s="9"/>
      <c r="M58" s="9"/>
      <c r="N58" s="9"/>
      <c r="O58" s="9"/>
      <c r="P58" s="9"/>
      <c r="Q58" s="9"/>
      <c r="R58" s="9"/>
      <c r="S58" s="9"/>
      <c r="T58" s="255"/>
      <c r="U58" s="100"/>
      <c r="V58" s="268"/>
    </row>
    <row r="59" spans="1:29" s="11" customFormat="1">
      <c r="A59" s="304"/>
      <c r="B59" s="243"/>
      <c r="C59" s="96" t="s">
        <v>46</v>
      </c>
      <c r="D59" s="21">
        <f>35874+55150</f>
        <v>91024</v>
      </c>
      <c r="E59" s="198" t="s">
        <v>55</v>
      </c>
      <c r="F59" s="130">
        <v>91024</v>
      </c>
      <c r="G59" s="15">
        <v>52550</v>
      </c>
      <c r="H59" s="15"/>
      <c r="I59" s="15"/>
      <c r="J59" s="15"/>
      <c r="K59" s="17"/>
      <c r="L59" s="16"/>
      <c r="M59" s="16"/>
      <c r="N59" s="16"/>
      <c r="O59" s="16"/>
      <c r="P59" s="16"/>
      <c r="Q59" s="16"/>
      <c r="R59" s="16"/>
      <c r="S59" s="16"/>
      <c r="T59" s="234"/>
      <c r="U59" s="130">
        <f>SUM(F59:K59)</f>
        <v>143574</v>
      </c>
      <c r="V59" s="269">
        <f t="shared" ref="V59:V60" si="17">SUM(F59:T59)</f>
        <v>143574</v>
      </c>
      <c r="W59" s="43"/>
    </row>
    <row r="60" spans="1:29" s="11" customFormat="1">
      <c r="A60" s="304"/>
      <c r="B60" s="243"/>
      <c r="C60" s="96"/>
      <c r="D60" s="21"/>
      <c r="E60" s="198"/>
      <c r="F60" s="130"/>
      <c r="G60" s="15"/>
      <c r="H60" s="15"/>
      <c r="I60" s="15"/>
      <c r="J60" s="15"/>
      <c r="K60" s="17"/>
      <c r="L60" s="16"/>
      <c r="M60" s="16"/>
      <c r="N60" s="16"/>
      <c r="O60" s="16"/>
      <c r="P60" s="16"/>
      <c r="Q60" s="16"/>
      <c r="R60" s="16"/>
      <c r="S60" s="16"/>
      <c r="T60" s="234"/>
      <c r="U60" s="130">
        <f>SUM(F60:K60)</f>
        <v>0</v>
      </c>
      <c r="V60" s="269">
        <f t="shared" si="17"/>
        <v>0</v>
      </c>
      <c r="W60" s="43"/>
    </row>
    <row r="61" spans="1:29" s="20" customFormat="1">
      <c r="A61" s="304"/>
      <c r="B61" s="62"/>
      <c r="C61" s="62" t="s">
        <v>9</v>
      </c>
      <c r="D61" s="63">
        <f>SUM(D59:D59)</f>
        <v>91024</v>
      </c>
      <c r="E61" s="193"/>
      <c r="F61" s="129">
        <f>SUM(F59:F60)</f>
        <v>91024</v>
      </c>
      <c r="G61" s="129">
        <f t="shared" ref="G61:U61" si="18">SUM(G59:G60)</f>
        <v>52550</v>
      </c>
      <c r="H61" s="129">
        <f t="shared" si="18"/>
        <v>0</v>
      </c>
      <c r="I61" s="129">
        <f t="shared" si="18"/>
        <v>0</v>
      </c>
      <c r="J61" s="129">
        <f t="shared" si="18"/>
        <v>0</v>
      </c>
      <c r="K61" s="129">
        <f t="shared" si="18"/>
        <v>0</v>
      </c>
      <c r="L61" s="129">
        <f t="shared" si="18"/>
        <v>0</v>
      </c>
      <c r="M61" s="129">
        <f t="shared" si="18"/>
        <v>0</v>
      </c>
      <c r="N61" s="129">
        <f t="shared" si="18"/>
        <v>0</v>
      </c>
      <c r="O61" s="129">
        <f t="shared" si="18"/>
        <v>0</v>
      </c>
      <c r="P61" s="129">
        <f t="shared" si="18"/>
        <v>0</v>
      </c>
      <c r="Q61" s="129">
        <f t="shared" si="18"/>
        <v>0</v>
      </c>
      <c r="R61" s="129">
        <f t="shared" si="18"/>
        <v>0</v>
      </c>
      <c r="S61" s="129">
        <f t="shared" si="18"/>
        <v>0</v>
      </c>
      <c r="T61" s="258">
        <f t="shared" si="18"/>
        <v>0</v>
      </c>
      <c r="U61" s="129">
        <f t="shared" si="18"/>
        <v>143574</v>
      </c>
      <c r="V61" s="270">
        <f t="shared" ref="V61" si="19">SUM(V59:V59)</f>
        <v>143574</v>
      </c>
    </row>
    <row r="62" spans="1:29" s="11" customFormat="1">
      <c r="A62" s="304"/>
      <c r="B62" s="238"/>
      <c r="C62" s="7" t="s">
        <v>7</v>
      </c>
      <c r="D62" s="7"/>
      <c r="E62" s="7"/>
      <c r="F62" s="100"/>
      <c r="G62" s="8"/>
      <c r="H62" s="8"/>
      <c r="I62" s="8"/>
      <c r="J62" s="8"/>
      <c r="K62" s="10"/>
      <c r="L62" s="9"/>
      <c r="M62" s="9"/>
      <c r="N62" s="9"/>
      <c r="O62" s="9"/>
      <c r="P62" s="9"/>
      <c r="Q62" s="9"/>
      <c r="R62" s="9"/>
      <c r="S62" s="9"/>
      <c r="T62" s="255"/>
      <c r="U62" s="100"/>
      <c r="V62" s="268"/>
    </row>
    <row r="63" spans="1:29" s="11" customFormat="1">
      <c r="A63" s="304"/>
      <c r="B63" s="239"/>
      <c r="C63" s="18" t="s">
        <v>106</v>
      </c>
      <c r="D63" s="86">
        <v>10000</v>
      </c>
      <c r="E63" s="139" t="s">
        <v>50</v>
      </c>
      <c r="F63" s="133">
        <v>10000</v>
      </c>
      <c r="G63" s="97">
        <v>10000</v>
      </c>
      <c r="H63" s="97">
        <v>10000</v>
      </c>
      <c r="I63" s="97">
        <v>10000</v>
      </c>
      <c r="J63" s="97">
        <v>10000</v>
      </c>
      <c r="K63" s="289">
        <v>10000</v>
      </c>
      <c r="L63" s="16">
        <v>10000</v>
      </c>
      <c r="M63" s="16">
        <v>10000</v>
      </c>
      <c r="N63" s="16">
        <v>10000</v>
      </c>
      <c r="O63" s="16">
        <v>10000</v>
      </c>
      <c r="P63" s="16">
        <v>10000</v>
      </c>
      <c r="Q63" s="16">
        <v>10000</v>
      </c>
      <c r="R63" s="16">
        <v>10000</v>
      </c>
      <c r="S63" s="16">
        <v>10000</v>
      </c>
      <c r="T63" s="16">
        <v>10000</v>
      </c>
      <c r="U63" s="130">
        <f>SUM(F63:K63)</f>
        <v>60000</v>
      </c>
      <c r="V63" s="269">
        <f t="shared" ref="V63:V72" si="20">SUM(F63:T63)</f>
        <v>150000</v>
      </c>
    </row>
    <row r="64" spans="1:29" s="11" customFormat="1">
      <c r="A64" s="304"/>
      <c r="B64" s="239"/>
      <c r="C64" s="18" t="s">
        <v>107</v>
      </c>
      <c r="D64" s="86">
        <v>30000</v>
      </c>
      <c r="E64" s="139" t="s">
        <v>51</v>
      </c>
      <c r="F64" s="133">
        <v>30000</v>
      </c>
      <c r="G64" s="97">
        <v>30000</v>
      </c>
      <c r="H64" s="97">
        <v>30000</v>
      </c>
      <c r="I64" s="97">
        <v>30000</v>
      </c>
      <c r="J64" s="97">
        <v>30000</v>
      </c>
      <c r="K64" s="289">
        <v>30000</v>
      </c>
      <c r="L64" s="16">
        <v>30000</v>
      </c>
      <c r="M64" s="16">
        <v>30000</v>
      </c>
      <c r="N64" s="16">
        <v>30000</v>
      </c>
      <c r="O64" s="16">
        <v>30000</v>
      </c>
      <c r="P64" s="16">
        <v>30000</v>
      </c>
      <c r="Q64" s="16">
        <v>30000</v>
      </c>
      <c r="R64" s="16">
        <v>30000</v>
      </c>
      <c r="S64" s="16">
        <v>30000</v>
      </c>
      <c r="T64" s="16">
        <v>30000</v>
      </c>
      <c r="U64" s="130">
        <f t="shared" ref="U64:U72" si="21">SUM(F64:K64)</f>
        <v>180000</v>
      </c>
      <c r="V64" s="269">
        <f t="shared" si="20"/>
        <v>450000</v>
      </c>
      <c r="W64" s="20"/>
    </row>
    <row r="65" spans="1:29" s="11" customFormat="1">
      <c r="A65" s="304"/>
      <c r="B65" s="239"/>
      <c r="C65" s="18" t="s">
        <v>108</v>
      </c>
      <c r="D65" s="86">
        <v>12000</v>
      </c>
      <c r="E65" s="139" t="s">
        <v>52</v>
      </c>
      <c r="F65" s="133">
        <v>12000</v>
      </c>
      <c r="G65" s="97">
        <v>12000</v>
      </c>
      <c r="H65" s="97">
        <v>12000</v>
      </c>
      <c r="I65" s="97">
        <v>12000</v>
      </c>
      <c r="J65" s="97">
        <v>12000</v>
      </c>
      <c r="K65" s="289">
        <v>12000</v>
      </c>
      <c r="L65" s="16">
        <v>12000</v>
      </c>
      <c r="M65" s="16">
        <v>12000</v>
      </c>
      <c r="N65" s="16">
        <v>12000</v>
      </c>
      <c r="O65" s="16">
        <v>12000</v>
      </c>
      <c r="P65" s="16">
        <v>12000</v>
      </c>
      <c r="Q65" s="16">
        <v>12000</v>
      </c>
      <c r="R65" s="16">
        <v>12000</v>
      </c>
      <c r="S65" s="16">
        <v>12000</v>
      </c>
      <c r="T65" s="16">
        <v>12000</v>
      </c>
      <c r="U65" s="130">
        <f t="shared" si="21"/>
        <v>72000</v>
      </c>
      <c r="V65" s="269">
        <f t="shared" si="20"/>
        <v>180000</v>
      </c>
      <c r="W65" s="98"/>
      <c r="X65" s="117"/>
      <c r="Y65" s="118"/>
      <c r="Z65" s="99"/>
    </row>
    <row r="66" spans="1:29" s="11" customFormat="1">
      <c r="A66" s="304"/>
      <c r="B66" s="239"/>
      <c r="C66" s="18" t="s">
        <v>109</v>
      </c>
      <c r="D66" s="86">
        <v>30000</v>
      </c>
      <c r="E66" s="139" t="s">
        <v>51</v>
      </c>
      <c r="F66" s="133">
        <v>30000</v>
      </c>
      <c r="G66" s="97">
        <v>30000</v>
      </c>
      <c r="H66" s="97">
        <v>30000</v>
      </c>
      <c r="I66" s="97">
        <v>30000</v>
      </c>
      <c r="J66" s="97">
        <v>30000</v>
      </c>
      <c r="K66" s="289">
        <v>30000</v>
      </c>
      <c r="L66" s="16">
        <v>30000</v>
      </c>
      <c r="M66" s="16">
        <v>30000</v>
      </c>
      <c r="N66" s="16">
        <v>30000</v>
      </c>
      <c r="O66" s="16">
        <v>30000</v>
      </c>
      <c r="P66" s="16">
        <v>30000</v>
      </c>
      <c r="Q66" s="16">
        <v>30000</v>
      </c>
      <c r="R66" s="16">
        <v>30000</v>
      </c>
      <c r="S66" s="16">
        <v>30000</v>
      </c>
      <c r="T66" s="16">
        <v>30000</v>
      </c>
      <c r="U66" s="130">
        <f t="shared" si="21"/>
        <v>180000</v>
      </c>
      <c r="V66" s="269">
        <f t="shared" si="20"/>
        <v>450000</v>
      </c>
      <c r="W66" s="98"/>
      <c r="X66" s="117"/>
      <c r="Y66" s="118"/>
      <c r="Z66" s="99"/>
    </row>
    <row r="67" spans="1:29" s="11" customFormat="1">
      <c r="A67" s="304"/>
      <c r="B67" s="239"/>
      <c r="C67" s="18" t="s">
        <v>110</v>
      </c>
      <c r="D67" s="86">
        <v>1000</v>
      </c>
      <c r="E67" s="139" t="s">
        <v>53</v>
      </c>
      <c r="F67" s="133">
        <v>1000</v>
      </c>
      <c r="G67" s="97">
        <v>1000</v>
      </c>
      <c r="H67" s="97">
        <v>1000</v>
      </c>
      <c r="I67" s="97">
        <v>1000</v>
      </c>
      <c r="J67" s="97">
        <v>1000</v>
      </c>
      <c r="K67" s="289">
        <v>1000</v>
      </c>
      <c r="L67" s="16">
        <v>1000</v>
      </c>
      <c r="M67" s="16">
        <v>1000</v>
      </c>
      <c r="N67" s="16">
        <v>1000</v>
      </c>
      <c r="O67" s="16">
        <v>1000</v>
      </c>
      <c r="P67" s="16">
        <v>1000</v>
      </c>
      <c r="Q67" s="16">
        <v>1000</v>
      </c>
      <c r="R67" s="16">
        <v>1000</v>
      </c>
      <c r="S67" s="16">
        <v>1000</v>
      </c>
      <c r="T67" s="16">
        <v>1000</v>
      </c>
      <c r="U67" s="130">
        <f t="shared" si="21"/>
        <v>6000</v>
      </c>
      <c r="V67" s="269">
        <f t="shared" si="20"/>
        <v>15000</v>
      </c>
      <c r="W67" s="98"/>
      <c r="X67" s="117"/>
      <c r="Y67" s="118"/>
      <c r="Z67" s="99"/>
    </row>
    <row r="68" spans="1:29" s="11" customFormat="1">
      <c r="A68" s="304"/>
      <c r="B68" s="239"/>
      <c r="C68" s="18" t="s">
        <v>111</v>
      </c>
      <c r="D68" s="86">
        <v>5000</v>
      </c>
      <c r="E68" s="139" t="s">
        <v>54</v>
      </c>
      <c r="F68" s="133">
        <v>5000</v>
      </c>
      <c r="G68" s="97">
        <v>5000</v>
      </c>
      <c r="H68" s="97">
        <v>5000</v>
      </c>
      <c r="I68" s="97">
        <v>5000</v>
      </c>
      <c r="J68" s="97">
        <v>5000</v>
      </c>
      <c r="K68" s="289">
        <v>5000</v>
      </c>
      <c r="L68" s="16">
        <v>5000</v>
      </c>
      <c r="M68" s="16">
        <v>5000</v>
      </c>
      <c r="N68" s="16">
        <v>5000</v>
      </c>
      <c r="O68" s="16">
        <v>5000</v>
      </c>
      <c r="P68" s="16">
        <v>5000</v>
      </c>
      <c r="Q68" s="16">
        <v>5000</v>
      </c>
      <c r="R68" s="16">
        <v>5000</v>
      </c>
      <c r="S68" s="16">
        <v>5000</v>
      </c>
      <c r="T68" s="16">
        <v>5000</v>
      </c>
      <c r="U68" s="130">
        <f t="shared" si="21"/>
        <v>30000</v>
      </c>
      <c r="V68" s="269">
        <f t="shared" si="20"/>
        <v>75000</v>
      </c>
      <c r="W68" s="98"/>
      <c r="X68" s="117"/>
      <c r="Y68" s="118"/>
      <c r="Z68" s="99"/>
    </row>
    <row r="69" spans="1:29" s="11" customFormat="1">
      <c r="A69" s="304"/>
      <c r="B69" s="239"/>
      <c r="C69" s="18" t="s">
        <v>115</v>
      </c>
      <c r="D69" s="86">
        <v>50000</v>
      </c>
      <c r="E69" s="139" t="s">
        <v>116</v>
      </c>
      <c r="F69" s="133"/>
      <c r="G69" s="97">
        <v>50000</v>
      </c>
      <c r="H69" s="97">
        <v>50000</v>
      </c>
      <c r="I69" s="97">
        <v>50000</v>
      </c>
      <c r="J69" s="15">
        <v>50000</v>
      </c>
      <c r="K69" s="17">
        <v>50000</v>
      </c>
      <c r="L69" s="16">
        <v>50000</v>
      </c>
      <c r="M69" s="16">
        <v>50000</v>
      </c>
      <c r="N69" s="16">
        <v>50000</v>
      </c>
      <c r="O69" s="16">
        <v>50000</v>
      </c>
      <c r="P69" s="16">
        <v>50000</v>
      </c>
      <c r="Q69" s="16">
        <v>0</v>
      </c>
      <c r="R69" s="16">
        <v>0</v>
      </c>
      <c r="S69" s="16">
        <v>0</v>
      </c>
      <c r="T69" s="234">
        <v>0</v>
      </c>
      <c r="U69" s="130">
        <f t="shared" si="21"/>
        <v>250000</v>
      </c>
      <c r="V69" s="269">
        <f t="shared" si="20"/>
        <v>500000</v>
      </c>
      <c r="W69" s="98"/>
      <c r="X69" s="117"/>
      <c r="Y69" s="118"/>
      <c r="Z69" s="99"/>
    </row>
    <row r="70" spans="1:29" s="11" customFormat="1">
      <c r="A70" s="304"/>
      <c r="B70" s="239"/>
      <c r="C70" s="18" t="s">
        <v>117</v>
      </c>
      <c r="D70" s="86">
        <v>30000</v>
      </c>
      <c r="E70" s="139" t="s">
        <v>118</v>
      </c>
      <c r="F70" s="133"/>
      <c r="G70" s="97"/>
      <c r="H70" s="97"/>
      <c r="I70" s="97"/>
      <c r="J70" s="15"/>
      <c r="K70" s="17">
        <v>30000</v>
      </c>
      <c r="L70" s="16">
        <v>30000</v>
      </c>
      <c r="M70" s="16">
        <v>30000</v>
      </c>
      <c r="N70" s="16">
        <v>30000</v>
      </c>
      <c r="O70" s="16">
        <v>30000</v>
      </c>
      <c r="P70" s="16">
        <v>30000</v>
      </c>
      <c r="Q70" s="16">
        <v>30000</v>
      </c>
      <c r="R70" s="16">
        <v>30000</v>
      </c>
      <c r="S70" s="16">
        <v>30000</v>
      </c>
      <c r="T70" s="16">
        <v>30000</v>
      </c>
      <c r="U70" s="130">
        <f t="shared" si="21"/>
        <v>30000</v>
      </c>
      <c r="V70" s="269">
        <f t="shared" si="20"/>
        <v>300000</v>
      </c>
      <c r="W70" s="98"/>
      <c r="X70" s="117"/>
      <c r="Y70" s="118"/>
      <c r="Z70" s="99"/>
    </row>
    <row r="71" spans="1:29" s="11" customFormat="1">
      <c r="A71" s="304"/>
      <c r="B71" s="239"/>
      <c r="C71" s="18"/>
      <c r="D71" s="86"/>
      <c r="E71" s="139"/>
      <c r="F71" s="133"/>
      <c r="G71" s="97"/>
      <c r="H71" s="97"/>
      <c r="I71" s="97"/>
      <c r="J71" s="15"/>
      <c r="K71" s="17"/>
      <c r="L71" s="16"/>
      <c r="M71" s="16"/>
      <c r="N71" s="16"/>
      <c r="O71" s="16"/>
      <c r="P71" s="16"/>
      <c r="Q71" s="16"/>
      <c r="R71" s="16"/>
      <c r="S71" s="16"/>
      <c r="T71" s="234"/>
      <c r="U71" s="130"/>
      <c r="V71" s="269"/>
      <c r="W71" s="98"/>
      <c r="X71" s="117"/>
      <c r="Y71" s="118"/>
      <c r="Z71" s="99"/>
    </row>
    <row r="72" spans="1:29" s="11" customFormat="1" hidden="1">
      <c r="A72" s="304"/>
      <c r="B72" s="239"/>
      <c r="C72" s="18"/>
      <c r="D72" s="86"/>
      <c r="E72" s="199"/>
      <c r="F72" s="133">
        <v>0</v>
      </c>
      <c r="G72" s="97">
        <v>0</v>
      </c>
      <c r="H72" s="97">
        <v>0</v>
      </c>
      <c r="I72" s="97">
        <v>0</v>
      </c>
      <c r="J72" s="15">
        <v>0</v>
      </c>
      <c r="K72" s="17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234">
        <v>0</v>
      </c>
      <c r="U72" s="130">
        <f t="shared" si="21"/>
        <v>0</v>
      </c>
      <c r="V72" s="269">
        <f t="shared" si="20"/>
        <v>0</v>
      </c>
      <c r="W72" s="98"/>
      <c r="X72" s="117"/>
      <c r="Y72" s="118"/>
      <c r="Z72" s="99"/>
    </row>
    <row r="73" spans="1:29" ht="13.5" thickBot="1">
      <c r="A73" s="304"/>
      <c r="B73" s="69"/>
      <c r="C73" s="69" t="s">
        <v>4</v>
      </c>
      <c r="D73" s="70">
        <f>SUM(D63:D72)</f>
        <v>168000</v>
      </c>
      <c r="E73" s="200"/>
      <c r="F73" s="71">
        <f t="shared" ref="F73:K73" si="22">SUM(F63:F72)</f>
        <v>88000</v>
      </c>
      <c r="G73" s="72">
        <f t="shared" si="22"/>
        <v>138000</v>
      </c>
      <c r="H73" s="72">
        <f t="shared" si="22"/>
        <v>138000</v>
      </c>
      <c r="I73" s="72">
        <f t="shared" si="22"/>
        <v>138000</v>
      </c>
      <c r="J73" s="72">
        <f t="shared" si="22"/>
        <v>138000</v>
      </c>
      <c r="K73" s="73">
        <f t="shared" si="22"/>
        <v>168000</v>
      </c>
      <c r="L73" s="74">
        <f>SUM(L63:L72)</f>
        <v>168000</v>
      </c>
      <c r="M73" s="74">
        <f t="shared" ref="M73:V73" si="23">SUM(M63:M72)</f>
        <v>168000</v>
      </c>
      <c r="N73" s="74">
        <f t="shared" si="23"/>
        <v>168000</v>
      </c>
      <c r="O73" s="74">
        <f t="shared" si="23"/>
        <v>168000</v>
      </c>
      <c r="P73" s="74">
        <f t="shared" si="23"/>
        <v>168000</v>
      </c>
      <c r="Q73" s="74">
        <f t="shared" si="23"/>
        <v>118000</v>
      </c>
      <c r="R73" s="74">
        <f t="shared" si="23"/>
        <v>118000</v>
      </c>
      <c r="S73" s="74">
        <f t="shared" si="23"/>
        <v>118000</v>
      </c>
      <c r="T73" s="263">
        <f t="shared" si="23"/>
        <v>118000</v>
      </c>
      <c r="U73" s="71">
        <f t="shared" si="23"/>
        <v>808000</v>
      </c>
      <c r="V73" s="270">
        <f t="shared" si="23"/>
        <v>2120000</v>
      </c>
      <c r="W73" s="23"/>
      <c r="X73" s="115"/>
    </row>
    <row r="74" spans="1:29" s="23" customFormat="1" ht="13.5" thickTop="1">
      <c r="A74" s="304"/>
      <c r="B74" s="46"/>
      <c r="C74" s="46" t="s">
        <v>18</v>
      </c>
      <c r="D74" s="338"/>
      <c r="E74" s="339"/>
      <c r="F74" s="134">
        <f t="shared" ref="F74:V74" si="24">F61+F73</f>
        <v>179024</v>
      </c>
      <c r="G74" s="208">
        <f t="shared" si="24"/>
        <v>190550</v>
      </c>
      <c r="H74" s="208">
        <f t="shared" si="24"/>
        <v>138000</v>
      </c>
      <c r="I74" s="208">
        <f t="shared" si="24"/>
        <v>138000</v>
      </c>
      <c r="J74" s="208">
        <f t="shared" si="24"/>
        <v>138000</v>
      </c>
      <c r="K74" s="75">
        <f t="shared" si="24"/>
        <v>168000</v>
      </c>
      <c r="L74" s="75">
        <f t="shared" si="24"/>
        <v>168000</v>
      </c>
      <c r="M74" s="75">
        <f t="shared" si="24"/>
        <v>168000</v>
      </c>
      <c r="N74" s="75">
        <f t="shared" si="24"/>
        <v>168000</v>
      </c>
      <c r="O74" s="75">
        <f t="shared" si="24"/>
        <v>168000</v>
      </c>
      <c r="P74" s="75">
        <f t="shared" si="24"/>
        <v>168000</v>
      </c>
      <c r="Q74" s="75">
        <f t="shared" si="24"/>
        <v>118000</v>
      </c>
      <c r="R74" s="75">
        <f t="shared" si="24"/>
        <v>118000</v>
      </c>
      <c r="S74" s="293">
        <f t="shared" si="24"/>
        <v>118000</v>
      </c>
      <c r="T74" s="290">
        <f t="shared" si="24"/>
        <v>118000</v>
      </c>
      <c r="U74" s="275">
        <f t="shared" si="24"/>
        <v>951574</v>
      </c>
      <c r="V74" s="274">
        <f t="shared" si="24"/>
        <v>2263574</v>
      </c>
      <c r="Y74" s="24"/>
      <c r="Z74" s="25"/>
      <c r="AA74" s="25"/>
      <c r="AB74" s="25"/>
      <c r="AC74" s="25"/>
    </row>
    <row r="75" spans="1:29" ht="15.75" thickBot="1">
      <c r="A75" s="304"/>
      <c r="B75" s="47"/>
      <c r="C75" s="47" t="s">
        <v>19</v>
      </c>
      <c r="D75" s="340"/>
      <c r="E75" s="341"/>
      <c r="F75" s="48">
        <f t="shared" ref="F75:T75" si="25">F74/(F93/1000)</f>
        <v>0.46525756178061206</v>
      </c>
      <c r="G75" s="49">
        <f t="shared" si="25"/>
        <v>0.4876533469211824</v>
      </c>
      <c r="H75" s="49">
        <f t="shared" si="25"/>
        <v>0.34777744681975775</v>
      </c>
      <c r="I75" s="49">
        <f t="shared" si="25"/>
        <v>0.34246917461325238</v>
      </c>
      <c r="J75" s="49">
        <f t="shared" si="25"/>
        <v>0.33724192477917514</v>
      </c>
      <c r="K75" s="50">
        <f t="shared" si="25"/>
        <v>0.40428890860432443</v>
      </c>
      <c r="L75" s="50">
        <f t="shared" si="25"/>
        <v>0.39811807838929042</v>
      </c>
      <c r="M75" s="50">
        <f t="shared" si="25"/>
        <v>0.39204143612928649</v>
      </c>
      <c r="N75" s="50">
        <f t="shared" si="25"/>
        <v>0.38605754419427524</v>
      </c>
      <c r="O75" s="50">
        <f t="shared" si="25"/>
        <v>0.38016498689736605</v>
      </c>
      <c r="P75" s="50">
        <f t="shared" si="25"/>
        <v>0.37436237015988783</v>
      </c>
      <c r="Q75" s="50">
        <f t="shared" si="25"/>
        <v>0.25893155892515279</v>
      </c>
      <c r="R75" s="50">
        <f t="shared" si="25"/>
        <v>0.25497937855751135</v>
      </c>
      <c r="S75" s="49">
        <f t="shared" si="25"/>
        <v>0.2510875219670225</v>
      </c>
      <c r="T75" s="291">
        <f t="shared" si="25"/>
        <v>0.24725506840671838</v>
      </c>
      <c r="U75" s="276"/>
      <c r="V75" s="277"/>
      <c r="X75" s="26"/>
      <c r="Y75" s="27"/>
      <c r="Z75" s="27"/>
      <c r="AA75" s="27"/>
      <c r="AB75" s="27"/>
      <c r="AC75" s="27"/>
    </row>
    <row r="76" spans="1:29" s="51" customFormat="1" ht="18" thickTop="1">
      <c r="A76" s="304"/>
      <c r="B76" s="94"/>
      <c r="C76" s="94" t="s">
        <v>0</v>
      </c>
      <c r="D76" s="342"/>
      <c r="E76" s="343"/>
      <c r="F76" s="135">
        <f t="shared" ref="F76:T76" si="26">F55+F74</f>
        <v>179024</v>
      </c>
      <c r="G76" s="209">
        <f t="shared" si="26"/>
        <v>638050</v>
      </c>
      <c r="H76" s="209">
        <f t="shared" si="26"/>
        <v>568000</v>
      </c>
      <c r="I76" s="209">
        <f t="shared" si="26"/>
        <v>138000</v>
      </c>
      <c r="J76" s="209">
        <f t="shared" si="26"/>
        <v>378000</v>
      </c>
      <c r="K76" s="210">
        <f t="shared" si="26"/>
        <v>168000</v>
      </c>
      <c r="L76" s="210">
        <f t="shared" si="26"/>
        <v>738000</v>
      </c>
      <c r="M76" s="210">
        <f t="shared" si="26"/>
        <v>168000</v>
      </c>
      <c r="N76" s="210">
        <f t="shared" si="26"/>
        <v>368000</v>
      </c>
      <c r="O76" s="210">
        <f t="shared" si="26"/>
        <v>468000</v>
      </c>
      <c r="P76" s="210">
        <f t="shared" si="26"/>
        <v>343000</v>
      </c>
      <c r="Q76" s="210">
        <f t="shared" si="26"/>
        <v>788000</v>
      </c>
      <c r="R76" s="210">
        <f t="shared" si="26"/>
        <v>118000</v>
      </c>
      <c r="S76" s="210">
        <f t="shared" si="26"/>
        <v>293000</v>
      </c>
      <c r="T76" s="210">
        <f t="shared" si="26"/>
        <v>118000</v>
      </c>
      <c r="U76" s="278">
        <f>SUM(F76:K76)</f>
        <v>2069074</v>
      </c>
      <c r="V76" s="279">
        <f>SUM(F76:T76)</f>
        <v>5471074</v>
      </c>
    </row>
    <row r="77" spans="1:29" s="52" customFormat="1" ht="18" thickBot="1">
      <c r="A77" s="304"/>
      <c r="B77" s="95"/>
      <c r="C77" s="95" t="s">
        <v>2</v>
      </c>
      <c r="D77" s="344"/>
      <c r="E77" s="345"/>
      <c r="F77" s="136">
        <f t="shared" ref="F77:T77" si="27">F76/(F93/1000)</f>
        <v>0.46525756178061206</v>
      </c>
      <c r="G77" s="211">
        <f t="shared" si="27"/>
        <v>1.6328901495831039</v>
      </c>
      <c r="H77" s="211">
        <f t="shared" si="27"/>
        <v>1.4314318100987131</v>
      </c>
      <c r="I77" s="211">
        <f t="shared" si="27"/>
        <v>0.34246917461325238</v>
      </c>
      <c r="J77" s="211">
        <f t="shared" si="27"/>
        <v>0.92374962004730576</v>
      </c>
      <c r="K77" s="212">
        <f t="shared" si="27"/>
        <v>0.40428890860432443</v>
      </c>
      <c r="L77" s="212">
        <f t="shared" si="27"/>
        <v>1.7488758443529544</v>
      </c>
      <c r="M77" s="212">
        <f t="shared" si="27"/>
        <v>0.39204143612928649</v>
      </c>
      <c r="N77" s="212">
        <f t="shared" si="27"/>
        <v>0.84564985871126952</v>
      </c>
      <c r="O77" s="212">
        <f t="shared" si="27"/>
        <v>1.0590310349283769</v>
      </c>
      <c r="P77" s="212">
        <f t="shared" si="27"/>
        <v>0.76432317240977099</v>
      </c>
      <c r="Q77" s="212">
        <f t="shared" si="27"/>
        <v>1.7291361731611896</v>
      </c>
      <c r="R77" s="212">
        <f t="shared" si="27"/>
        <v>0.25497937855751135</v>
      </c>
      <c r="S77" s="212">
        <f t="shared" si="27"/>
        <v>0.62346308420625085</v>
      </c>
      <c r="T77" s="212">
        <f t="shared" si="27"/>
        <v>0.24725506840671838</v>
      </c>
      <c r="U77" s="181"/>
      <c r="V77" s="280"/>
    </row>
    <row r="78" spans="1:29" s="52" customFormat="1" ht="7.5" customHeight="1" thickTop="1" thickBot="1">
      <c r="A78" s="54"/>
      <c r="B78" s="95"/>
      <c r="C78" s="100"/>
      <c r="D78" s="100"/>
      <c r="E78" s="201"/>
      <c r="F78" s="213"/>
      <c r="G78" s="214"/>
      <c r="H78" s="214"/>
      <c r="I78" s="214"/>
      <c r="J78" s="214"/>
      <c r="K78" s="215"/>
      <c r="L78" s="9"/>
      <c r="M78" s="100"/>
      <c r="N78" s="100"/>
      <c r="O78" s="100"/>
      <c r="P78" s="100"/>
      <c r="Q78" s="100"/>
      <c r="R78" s="100"/>
      <c r="S78" s="100"/>
      <c r="T78" s="255"/>
      <c r="U78" s="100"/>
      <c r="V78" s="281"/>
    </row>
    <row r="79" spans="1:29" s="52" customFormat="1" ht="17.25">
      <c r="A79" s="55"/>
      <c r="B79" s="150"/>
      <c r="C79" s="150"/>
      <c r="D79" s="151"/>
      <c r="E79" s="152"/>
      <c r="F79" s="314" t="s">
        <v>14</v>
      </c>
      <c r="G79" s="315"/>
      <c r="H79" s="315"/>
      <c r="I79" s="315"/>
      <c r="J79" s="315"/>
      <c r="K79" s="316"/>
      <c r="L79" s="167"/>
      <c r="M79" s="164"/>
      <c r="N79" s="164"/>
      <c r="O79" s="164"/>
      <c r="P79" s="164"/>
      <c r="Q79" s="164"/>
      <c r="R79" s="164"/>
      <c r="S79" s="167"/>
      <c r="T79" s="164"/>
      <c r="U79" s="153"/>
      <c r="V79" s="282"/>
    </row>
    <row r="80" spans="1:29" s="28" customFormat="1" ht="25.5">
      <c r="A80" s="317" t="s">
        <v>23</v>
      </c>
      <c r="B80" s="244"/>
      <c r="C80" s="101" t="s">
        <v>22</v>
      </c>
      <c r="D80" s="125"/>
      <c r="E80" s="137" t="s">
        <v>33</v>
      </c>
      <c r="F80" s="141">
        <v>2025</v>
      </c>
      <c r="G80" s="92">
        <v>2026</v>
      </c>
      <c r="H80" s="92">
        <v>2027</v>
      </c>
      <c r="I80" s="92">
        <v>2028</v>
      </c>
      <c r="J80" s="92">
        <v>2029</v>
      </c>
      <c r="K80" s="182">
        <v>2030</v>
      </c>
      <c r="L80" s="226">
        <v>2031</v>
      </c>
      <c r="M80" s="226">
        <v>2032</v>
      </c>
      <c r="N80" s="226">
        <v>2033</v>
      </c>
      <c r="O80" s="226">
        <v>2034</v>
      </c>
      <c r="P80" s="226">
        <v>2035</v>
      </c>
      <c r="Q80" s="226">
        <v>2036</v>
      </c>
      <c r="R80" s="226">
        <v>2037</v>
      </c>
      <c r="S80" s="226">
        <v>2038</v>
      </c>
      <c r="T80" s="264">
        <v>2039</v>
      </c>
      <c r="U80" s="283" t="s">
        <v>40</v>
      </c>
      <c r="V80" s="284" t="s">
        <v>40</v>
      </c>
    </row>
    <row r="81" spans="1:29" s="28" customFormat="1">
      <c r="A81" s="304"/>
      <c r="B81" s="239" t="s">
        <v>91</v>
      </c>
      <c r="C81" s="318" t="s">
        <v>107</v>
      </c>
      <c r="D81" s="319"/>
      <c r="E81" s="14" t="s">
        <v>49</v>
      </c>
      <c r="F81" s="142"/>
      <c r="G81" s="183">
        <v>250000</v>
      </c>
      <c r="H81" s="183"/>
      <c r="I81" s="183"/>
      <c r="J81" s="183"/>
      <c r="K81" s="184"/>
      <c r="L81" s="166"/>
      <c r="M81" s="183"/>
      <c r="N81" s="183"/>
      <c r="O81" s="183"/>
      <c r="P81" s="183"/>
      <c r="Q81" s="183"/>
      <c r="R81" s="183"/>
      <c r="S81" s="183"/>
      <c r="T81" s="292"/>
      <c r="U81" s="114">
        <f t="shared" ref="U81:U89" si="28">SUM(F81:K81)</f>
        <v>250000</v>
      </c>
      <c r="V81" s="269">
        <f t="shared" ref="V81:V89" si="29">SUM(F81:T81)</f>
        <v>250000</v>
      </c>
      <c r="X81" s="158"/>
      <c r="Y81" s="158"/>
      <c r="Z81" s="158"/>
      <c r="AA81" s="158"/>
      <c r="AB81" s="158"/>
      <c r="AC81" s="158"/>
    </row>
    <row r="82" spans="1:29" s="28" customFormat="1">
      <c r="A82" s="304"/>
      <c r="B82" s="239" t="s">
        <v>94</v>
      </c>
      <c r="C82" s="312" t="s">
        <v>108</v>
      </c>
      <c r="D82" s="320"/>
      <c r="E82" s="138" t="s">
        <v>48</v>
      </c>
      <c r="F82" s="142"/>
      <c r="G82" s="183"/>
      <c r="H82" s="183"/>
      <c r="I82" s="183"/>
      <c r="J82" s="183">
        <v>100000</v>
      </c>
      <c r="K82" s="184"/>
      <c r="L82" s="166"/>
      <c r="M82" s="183"/>
      <c r="N82" s="183"/>
      <c r="O82" s="183"/>
      <c r="P82" s="183"/>
      <c r="Q82" s="183"/>
      <c r="R82" s="183"/>
      <c r="S82" s="183"/>
      <c r="T82" s="292"/>
      <c r="U82" s="114">
        <f t="shared" si="28"/>
        <v>100000</v>
      </c>
      <c r="V82" s="269">
        <f t="shared" si="29"/>
        <v>100000</v>
      </c>
    </row>
    <row r="83" spans="1:29" s="28" customFormat="1" hidden="1">
      <c r="A83" s="304"/>
      <c r="B83" s="239" t="s">
        <v>95</v>
      </c>
      <c r="C83" s="321" t="s">
        <v>115</v>
      </c>
      <c r="D83" s="322"/>
      <c r="E83" s="138" t="s">
        <v>70</v>
      </c>
      <c r="F83" s="142"/>
      <c r="G83" s="183"/>
      <c r="H83" s="183"/>
      <c r="I83" s="183"/>
      <c r="J83" s="183"/>
      <c r="K83" s="184"/>
      <c r="L83" s="166">
        <v>490000</v>
      </c>
      <c r="M83" s="183"/>
      <c r="N83" s="183"/>
      <c r="O83" s="183"/>
      <c r="P83" s="183"/>
      <c r="Q83" s="183"/>
      <c r="R83" s="183"/>
      <c r="S83" s="183"/>
      <c r="T83" s="292"/>
      <c r="U83" s="114">
        <f t="shared" si="28"/>
        <v>0</v>
      </c>
      <c r="V83" s="269">
        <f t="shared" si="29"/>
        <v>490000</v>
      </c>
    </row>
    <row r="84" spans="1:29" s="28" customFormat="1">
      <c r="A84" s="304"/>
      <c r="B84" s="239" t="s">
        <v>119</v>
      </c>
      <c r="C84" s="321" t="s">
        <v>109</v>
      </c>
      <c r="D84" s="322"/>
      <c r="E84" s="12" t="s">
        <v>43</v>
      </c>
      <c r="F84" s="142"/>
      <c r="G84" s="183"/>
      <c r="H84" s="183">
        <v>160000</v>
      </c>
      <c r="I84" s="183"/>
      <c r="J84" s="183"/>
      <c r="K84" s="184"/>
      <c r="L84" s="166"/>
      <c r="M84" s="183"/>
      <c r="N84" s="183"/>
      <c r="O84" s="183"/>
      <c r="P84" s="183"/>
      <c r="Q84" s="183"/>
      <c r="R84" s="183"/>
      <c r="S84" s="183"/>
      <c r="T84" s="292"/>
      <c r="U84" s="114">
        <f t="shared" si="28"/>
        <v>160000</v>
      </c>
      <c r="V84" s="269">
        <f t="shared" si="29"/>
        <v>160000</v>
      </c>
    </row>
    <row r="85" spans="1:29" s="28" customFormat="1" hidden="1">
      <c r="A85" s="304"/>
      <c r="B85" s="239"/>
      <c r="C85" s="323"/>
      <c r="D85" s="324"/>
      <c r="E85" s="138"/>
      <c r="F85" s="142"/>
      <c r="G85" s="183"/>
      <c r="H85" s="183"/>
      <c r="I85" s="183"/>
      <c r="J85" s="183"/>
      <c r="K85" s="184"/>
      <c r="L85" s="166"/>
      <c r="M85" s="183"/>
      <c r="N85" s="183"/>
      <c r="O85" s="183"/>
      <c r="P85" s="183"/>
      <c r="Q85" s="183"/>
      <c r="R85" s="183"/>
      <c r="S85" s="183"/>
      <c r="T85" s="292"/>
      <c r="U85" s="114">
        <f t="shared" si="28"/>
        <v>0</v>
      </c>
      <c r="V85" s="269">
        <f t="shared" si="29"/>
        <v>0</v>
      </c>
    </row>
    <row r="86" spans="1:29" s="28" customFormat="1" hidden="1">
      <c r="A86" s="304"/>
      <c r="B86" s="239"/>
      <c r="C86" s="321"/>
      <c r="D86" s="322"/>
      <c r="E86" s="138"/>
      <c r="F86" s="142"/>
      <c r="G86" s="183"/>
      <c r="H86" s="183"/>
      <c r="I86" s="183"/>
      <c r="J86" s="183"/>
      <c r="K86" s="184"/>
      <c r="L86" s="166"/>
      <c r="M86" s="183"/>
      <c r="N86" s="183"/>
      <c r="O86" s="183"/>
      <c r="P86" s="183"/>
      <c r="Q86" s="183"/>
      <c r="R86" s="183"/>
      <c r="S86" s="183"/>
      <c r="T86" s="292"/>
      <c r="U86" s="114">
        <f t="shared" si="28"/>
        <v>0</v>
      </c>
      <c r="V86" s="269">
        <f t="shared" si="29"/>
        <v>0</v>
      </c>
    </row>
    <row r="87" spans="1:29" s="28" customFormat="1" hidden="1">
      <c r="A87" s="304"/>
      <c r="B87" s="239"/>
      <c r="C87" s="321"/>
      <c r="D87" s="322"/>
      <c r="E87" s="138"/>
      <c r="F87" s="142"/>
      <c r="G87" s="183"/>
      <c r="H87" s="183"/>
      <c r="I87" s="183"/>
      <c r="J87" s="183"/>
      <c r="K87" s="184"/>
      <c r="L87" s="166"/>
      <c r="M87" s="183"/>
      <c r="N87" s="183"/>
      <c r="O87" s="183"/>
      <c r="P87" s="183"/>
      <c r="Q87" s="183"/>
      <c r="R87" s="183"/>
      <c r="S87" s="183"/>
      <c r="T87" s="292"/>
      <c r="U87" s="114">
        <f t="shared" si="28"/>
        <v>0</v>
      </c>
      <c r="V87" s="269">
        <f t="shared" si="29"/>
        <v>0</v>
      </c>
    </row>
    <row r="88" spans="1:29" s="28" customFormat="1" hidden="1">
      <c r="A88" s="304"/>
      <c r="B88" s="239"/>
      <c r="C88" s="321"/>
      <c r="D88" s="322"/>
      <c r="E88" s="140"/>
      <c r="F88" s="142"/>
      <c r="G88" s="183"/>
      <c r="H88" s="183"/>
      <c r="I88" s="183"/>
      <c r="J88" s="183"/>
      <c r="K88" s="184"/>
      <c r="L88" s="166"/>
      <c r="M88" s="183"/>
      <c r="N88" s="183"/>
      <c r="O88" s="183"/>
      <c r="P88" s="183"/>
      <c r="Q88" s="183"/>
      <c r="R88" s="183"/>
      <c r="S88" s="183"/>
      <c r="T88" s="292"/>
      <c r="U88" s="114">
        <f t="shared" si="28"/>
        <v>0</v>
      </c>
      <c r="V88" s="269">
        <f t="shared" si="29"/>
        <v>0</v>
      </c>
    </row>
    <row r="89" spans="1:29" s="28" customFormat="1">
      <c r="A89" s="304"/>
      <c r="B89" s="245"/>
      <c r="C89" s="321"/>
      <c r="D89" s="322"/>
      <c r="E89" s="140"/>
      <c r="F89" s="142"/>
      <c r="G89" s="183"/>
      <c r="H89" s="183"/>
      <c r="I89" s="183"/>
      <c r="J89" s="183"/>
      <c r="K89" s="184"/>
      <c r="L89" s="166"/>
      <c r="M89" s="175"/>
      <c r="N89" s="175"/>
      <c r="O89" s="175"/>
      <c r="P89" s="175"/>
      <c r="Q89" s="175"/>
      <c r="R89" s="175"/>
      <c r="S89" s="175"/>
      <c r="T89" s="292"/>
      <c r="U89" s="114">
        <f t="shared" si="28"/>
        <v>0</v>
      </c>
      <c r="V89" s="269">
        <f t="shared" si="29"/>
        <v>0</v>
      </c>
      <c r="W89" s="98">
        <v>496325</v>
      </c>
      <c r="X89" s="99"/>
      <c r="Y89" s="99"/>
      <c r="Z89" s="99"/>
    </row>
    <row r="90" spans="1:29" s="29" customFormat="1" ht="24.75" customHeight="1" thickBot="1">
      <c r="A90" s="304"/>
      <c r="B90" s="146"/>
      <c r="C90" s="146" t="s">
        <v>21</v>
      </c>
      <c r="D90" s="325"/>
      <c r="E90" s="326"/>
      <c r="F90" s="147">
        <f t="shared" ref="F90:V90" si="30">SUM(F81:F89)</f>
        <v>0</v>
      </c>
      <c r="G90" s="148">
        <f t="shared" si="30"/>
        <v>250000</v>
      </c>
      <c r="H90" s="148">
        <f t="shared" si="30"/>
        <v>160000</v>
      </c>
      <c r="I90" s="148">
        <f t="shared" si="30"/>
        <v>0</v>
      </c>
      <c r="J90" s="148">
        <f t="shared" si="30"/>
        <v>100000</v>
      </c>
      <c r="K90" s="185">
        <f t="shared" si="30"/>
        <v>0</v>
      </c>
      <c r="L90" s="149">
        <f>SUM(L81:L89)</f>
        <v>490000</v>
      </c>
      <c r="M90" s="149">
        <f t="shared" ref="M90:T90" si="31">SUM(M81:M89)</f>
        <v>0</v>
      </c>
      <c r="N90" s="149">
        <f t="shared" si="31"/>
        <v>0</v>
      </c>
      <c r="O90" s="149">
        <f t="shared" si="31"/>
        <v>0</v>
      </c>
      <c r="P90" s="149">
        <f t="shared" si="31"/>
        <v>0</v>
      </c>
      <c r="Q90" s="149">
        <f t="shared" si="31"/>
        <v>0</v>
      </c>
      <c r="R90" s="149">
        <f t="shared" si="31"/>
        <v>0</v>
      </c>
      <c r="S90" s="149">
        <f t="shared" si="31"/>
        <v>0</v>
      </c>
      <c r="T90" s="149">
        <f t="shared" si="31"/>
        <v>0</v>
      </c>
      <c r="U90" s="147">
        <f t="shared" si="30"/>
        <v>510000</v>
      </c>
      <c r="V90" s="285">
        <f t="shared" si="30"/>
        <v>1000000</v>
      </c>
      <c r="X90" s="30"/>
    </row>
    <row r="91" spans="1:29" s="31" customFormat="1" ht="15">
      <c r="A91" s="303" t="s">
        <v>17</v>
      </c>
      <c r="B91" s="246"/>
      <c r="C91" s="306" t="s">
        <v>1</v>
      </c>
      <c r="D91" s="307"/>
      <c r="E91" s="307"/>
      <c r="F91" s="124">
        <f t="shared" ref="F91:T91" si="32">F76-F90</f>
        <v>179024</v>
      </c>
      <c r="G91" s="186">
        <f t="shared" si="32"/>
        <v>388050</v>
      </c>
      <c r="H91" s="186">
        <f t="shared" si="32"/>
        <v>408000</v>
      </c>
      <c r="I91" s="186">
        <f t="shared" si="32"/>
        <v>138000</v>
      </c>
      <c r="J91" s="186">
        <f t="shared" si="32"/>
        <v>278000</v>
      </c>
      <c r="K91" s="187">
        <f t="shared" si="32"/>
        <v>168000</v>
      </c>
      <c r="L91" s="187">
        <f t="shared" si="32"/>
        <v>248000</v>
      </c>
      <c r="M91" s="187">
        <f t="shared" si="32"/>
        <v>168000</v>
      </c>
      <c r="N91" s="187">
        <f t="shared" si="32"/>
        <v>368000</v>
      </c>
      <c r="O91" s="187">
        <f t="shared" si="32"/>
        <v>468000</v>
      </c>
      <c r="P91" s="187">
        <f t="shared" si="32"/>
        <v>343000</v>
      </c>
      <c r="Q91" s="187">
        <f t="shared" si="32"/>
        <v>788000</v>
      </c>
      <c r="R91" s="187">
        <f t="shared" si="32"/>
        <v>118000</v>
      </c>
      <c r="S91" s="187">
        <f t="shared" si="32"/>
        <v>293000</v>
      </c>
      <c r="T91" s="187">
        <f t="shared" si="32"/>
        <v>118000</v>
      </c>
      <c r="U91" s="180"/>
      <c r="V91" s="277"/>
    </row>
    <row r="92" spans="1:29" s="33" customFormat="1" ht="33.75" customHeight="1" thickBot="1">
      <c r="A92" s="304"/>
      <c r="B92" s="95"/>
      <c r="C92" s="308" t="s">
        <v>129</v>
      </c>
      <c r="D92" s="309"/>
      <c r="E92" s="309"/>
      <c r="F92" s="84">
        <f t="shared" ref="F92:T92" si="33">F91/(F93/1000)</f>
        <v>0.46525756178061206</v>
      </c>
      <c r="G92" s="85">
        <f t="shared" si="33"/>
        <v>0.99309305312392981</v>
      </c>
      <c r="H92" s="85">
        <f t="shared" si="33"/>
        <v>1.0282115819018924</v>
      </c>
      <c r="I92" s="85">
        <f t="shared" si="33"/>
        <v>0.34246917461325238</v>
      </c>
      <c r="J92" s="85">
        <f t="shared" si="33"/>
        <v>0.67937141368558474</v>
      </c>
      <c r="K92" s="143">
        <f t="shared" si="33"/>
        <v>0.40428890860432443</v>
      </c>
      <c r="L92" s="143">
        <f t="shared" si="33"/>
        <v>0.58769811571752395</v>
      </c>
      <c r="M92" s="143">
        <f t="shared" si="33"/>
        <v>0.39204143612928649</v>
      </c>
      <c r="N92" s="143">
        <f t="shared" si="33"/>
        <v>0.84564985871126952</v>
      </c>
      <c r="O92" s="143">
        <f t="shared" si="33"/>
        <v>1.0590310349283769</v>
      </c>
      <c r="P92" s="143">
        <f t="shared" si="33"/>
        <v>0.76432317240977099</v>
      </c>
      <c r="Q92" s="143">
        <f t="shared" si="33"/>
        <v>1.7291361731611896</v>
      </c>
      <c r="R92" s="143">
        <f t="shared" si="33"/>
        <v>0.25497937855751135</v>
      </c>
      <c r="S92" s="143">
        <f t="shared" si="33"/>
        <v>0.62346308420625085</v>
      </c>
      <c r="T92" s="143">
        <f t="shared" si="33"/>
        <v>0.24725506840671838</v>
      </c>
      <c r="U92" s="180"/>
      <c r="V92" s="277"/>
      <c r="W92" s="32"/>
    </row>
    <row r="93" spans="1:29" ht="26.25" customHeight="1" thickTop="1">
      <c r="A93" s="304"/>
      <c r="B93" s="247"/>
      <c r="C93" s="310" t="s">
        <v>127</v>
      </c>
      <c r="D93" s="311"/>
      <c r="E93" s="311"/>
      <c r="F93" s="227">
        <f>F120+(F120*0.0155)</f>
        <v>384784718.62949997</v>
      </c>
      <c r="G93" s="228">
        <f>F93+(F93*0.0155)</f>
        <v>390748881.7682572</v>
      </c>
      <c r="H93" s="228">
        <f t="shared" ref="H93:T93" si="34">G93+(G93*0.0155)</f>
        <v>396805489.43566519</v>
      </c>
      <c r="I93" s="228">
        <f t="shared" si="34"/>
        <v>402955974.521918</v>
      </c>
      <c r="J93" s="228">
        <f t="shared" si="34"/>
        <v>409201792.12700772</v>
      </c>
      <c r="K93" s="229">
        <f t="shared" si="34"/>
        <v>415544419.90497637</v>
      </c>
      <c r="L93" s="230">
        <f t="shared" si="34"/>
        <v>421985358.41350353</v>
      </c>
      <c r="M93" s="228">
        <f t="shared" si="34"/>
        <v>428526131.46891284</v>
      </c>
      <c r="N93" s="228">
        <f t="shared" si="34"/>
        <v>435168286.50668097</v>
      </c>
      <c r="O93" s="228">
        <f t="shared" si="34"/>
        <v>441913394.9475345</v>
      </c>
      <c r="P93" s="228">
        <f t="shared" si="34"/>
        <v>448763052.56922126</v>
      </c>
      <c r="Q93" s="228">
        <f t="shared" si="34"/>
        <v>455718879.88404417</v>
      </c>
      <c r="R93" s="228">
        <f t="shared" si="34"/>
        <v>462782522.52224684</v>
      </c>
      <c r="S93" s="228">
        <f t="shared" si="34"/>
        <v>469955651.62134165</v>
      </c>
      <c r="T93" s="265">
        <f t="shared" si="34"/>
        <v>477239964.22147244</v>
      </c>
      <c r="U93" s="231"/>
      <c r="V93" s="286"/>
    </row>
    <row r="94" spans="1:29" ht="26.25" thickBot="1">
      <c r="A94" s="305"/>
      <c r="B94" s="248"/>
      <c r="C94" s="312"/>
      <c r="D94" s="313"/>
      <c r="E94" s="313"/>
      <c r="F94" s="144">
        <v>2025</v>
      </c>
      <c r="G94" s="145">
        <v>2026</v>
      </c>
      <c r="H94" s="145">
        <v>2027</v>
      </c>
      <c r="I94" s="145">
        <v>2028</v>
      </c>
      <c r="J94" s="145">
        <v>2029</v>
      </c>
      <c r="K94" s="188">
        <v>2030</v>
      </c>
      <c r="L94" s="168">
        <v>2031</v>
      </c>
      <c r="M94" s="168">
        <v>2032</v>
      </c>
      <c r="N94" s="168">
        <v>2033</v>
      </c>
      <c r="O94" s="168">
        <v>2034</v>
      </c>
      <c r="P94" s="168">
        <v>2035</v>
      </c>
      <c r="Q94" s="168">
        <v>2036</v>
      </c>
      <c r="R94" s="168">
        <v>2037</v>
      </c>
      <c r="S94" s="168">
        <v>2038</v>
      </c>
      <c r="T94" s="254">
        <v>2039</v>
      </c>
      <c r="U94" s="287" t="s">
        <v>40</v>
      </c>
      <c r="V94" s="288" t="s">
        <v>40</v>
      </c>
    </row>
    <row r="95" spans="1:29">
      <c r="E95" s="23"/>
    </row>
    <row r="96" spans="1:29">
      <c r="B96" s="123"/>
      <c r="C96" s="123"/>
      <c r="D96" s="34"/>
      <c r="E96" s="12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</row>
    <row r="97" spans="2:29">
      <c r="C97" s="34"/>
      <c r="D97" s="87"/>
      <c r="F97" s="23"/>
    </row>
    <row r="98" spans="2:29" hidden="1">
      <c r="B98" s="40"/>
      <c r="C98" s="40"/>
    </row>
    <row r="99" spans="2:29" hidden="1">
      <c r="D99" s="4"/>
      <c r="G99" s="4"/>
    </row>
    <row r="100" spans="2:29" hidden="1">
      <c r="D100" s="108" t="s">
        <v>25</v>
      </c>
      <c r="E100" s="109"/>
      <c r="F100" s="23" t="s">
        <v>20</v>
      </c>
      <c r="K100" s="23" t="s">
        <v>24</v>
      </c>
      <c r="U100" s="4"/>
      <c r="V100" s="4"/>
    </row>
    <row r="101" spans="2:29" ht="13.5" hidden="1" thickBot="1">
      <c r="B101" s="40"/>
      <c r="C101" s="4"/>
      <c r="D101" s="108" t="s">
        <v>26</v>
      </c>
      <c r="E101" s="109"/>
      <c r="F101" s="76">
        <v>2005</v>
      </c>
      <c r="G101" s="77">
        <v>2006</v>
      </c>
      <c r="H101" s="77">
        <v>2007</v>
      </c>
      <c r="I101" s="77">
        <v>2008</v>
      </c>
      <c r="J101" s="77">
        <v>2009</v>
      </c>
      <c r="K101" s="78">
        <v>2010</v>
      </c>
      <c r="L101" s="78"/>
      <c r="M101" s="78"/>
      <c r="N101" s="78"/>
      <c r="O101" s="78"/>
      <c r="P101" s="78"/>
      <c r="Q101" s="78"/>
      <c r="R101" s="78"/>
      <c r="S101" s="78"/>
      <c r="T101" s="78"/>
      <c r="U101" s="78">
        <v>2011</v>
      </c>
      <c r="V101" s="78">
        <v>2011</v>
      </c>
      <c r="W101" s="111">
        <v>2012</v>
      </c>
      <c r="X101" s="111">
        <v>2013</v>
      </c>
      <c r="Y101" s="111">
        <v>2014</v>
      </c>
      <c r="Z101" s="4">
        <v>2015</v>
      </c>
      <c r="AA101" s="4">
        <v>2016</v>
      </c>
      <c r="AB101" s="4">
        <v>2017</v>
      </c>
      <c r="AC101" s="4">
        <v>2018</v>
      </c>
    </row>
    <row r="102" spans="2:29" hidden="1">
      <c r="B102" s="5"/>
      <c r="C102" s="5"/>
      <c r="D102" s="4"/>
      <c r="F102" s="35">
        <v>432861927</v>
      </c>
      <c r="G102" s="35">
        <v>444926575</v>
      </c>
      <c r="H102" s="35">
        <v>455666571</v>
      </c>
      <c r="I102" s="35">
        <v>445177133</v>
      </c>
      <c r="J102" s="35">
        <v>451564593</v>
      </c>
      <c r="K102" s="35">
        <v>400036069</v>
      </c>
      <c r="L102" s="35"/>
      <c r="M102" s="35"/>
      <c r="N102" s="35"/>
      <c r="O102" s="35"/>
      <c r="P102" s="35"/>
      <c r="Q102" s="35"/>
      <c r="R102" s="35"/>
      <c r="S102" s="35"/>
      <c r="T102" s="35"/>
      <c r="U102" s="35">
        <v>405516753</v>
      </c>
      <c r="V102" s="35">
        <v>405516753</v>
      </c>
      <c r="W102" s="112">
        <v>406687027</v>
      </c>
      <c r="X102" s="112">
        <v>406405842</v>
      </c>
      <c r="Y102" s="112">
        <v>414878590</v>
      </c>
      <c r="Z102" s="23">
        <v>419874532</v>
      </c>
      <c r="AA102" s="23">
        <v>424231800</v>
      </c>
      <c r="AB102" s="23">
        <v>426226955</v>
      </c>
      <c r="AC102" s="23">
        <v>429430823</v>
      </c>
    </row>
    <row r="103" spans="2:29" hidden="1">
      <c r="B103" s="5"/>
      <c r="C103" s="5"/>
      <c r="D103" s="4"/>
      <c r="F103" s="36"/>
      <c r="G103" s="41">
        <f t="shared" ref="G103:AC103" si="35">(G102-F102)/F102</f>
        <v>2.7871816039852358E-2</v>
      </c>
      <c r="H103" s="36">
        <f t="shared" si="35"/>
        <v>2.4138805374796953E-2</v>
      </c>
      <c r="I103" s="36">
        <f t="shared" si="35"/>
        <v>-2.3019985813266957E-2</v>
      </c>
      <c r="J103" s="37">
        <f t="shared" si="35"/>
        <v>1.43481313987437E-2</v>
      </c>
      <c r="K103" s="37">
        <f t="shared" si="35"/>
        <v>-0.1141110813353783</v>
      </c>
      <c r="L103" s="37"/>
      <c r="M103" s="37"/>
      <c r="N103" s="37"/>
      <c r="O103" s="37"/>
      <c r="P103" s="37"/>
      <c r="Q103" s="37"/>
      <c r="R103" s="37"/>
      <c r="S103" s="37"/>
      <c r="T103" s="37"/>
      <c r="U103" s="37">
        <f>(U102-K102)/K102</f>
        <v>1.3700474593954676E-2</v>
      </c>
      <c r="V103" s="37" t="e">
        <f>(V102-L102)/L102</f>
        <v>#DIV/0!</v>
      </c>
      <c r="W103" s="37">
        <f>(W102-U102)/U102</f>
        <v>2.8858832374799568E-3</v>
      </c>
      <c r="X103" s="37">
        <f t="shared" si="35"/>
        <v>-6.9140390849005374E-4</v>
      </c>
      <c r="Y103" s="37">
        <f t="shared" si="35"/>
        <v>2.0847997554129648E-2</v>
      </c>
      <c r="Z103" s="37">
        <f t="shared" si="35"/>
        <v>1.2041937377390335E-2</v>
      </c>
      <c r="AA103" s="37">
        <f t="shared" si="35"/>
        <v>1.037754773847536E-2</v>
      </c>
      <c r="AB103" s="37">
        <f t="shared" si="35"/>
        <v>4.7029831332776094E-3</v>
      </c>
      <c r="AC103" s="37">
        <f t="shared" si="35"/>
        <v>7.5168122579201968E-3</v>
      </c>
    </row>
    <row r="104" spans="2:29" hidden="1">
      <c r="C104" s="34"/>
      <c r="D104" s="4"/>
      <c r="F104" s="38"/>
      <c r="G104" s="38"/>
      <c r="H104" s="38"/>
      <c r="I104" s="38"/>
      <c r="J104" s="38">
        <f>(G103+H103+I103+J103)/4</f>
        <v>1.0834691750031513E-2</v>
      </c>
      <c r="U104" s="38" t="e">
        <f>AVERAGE(U103:Y103)</f>
        <v>#DIV/0!</v>
      </c>
      <c r="V104" s="38" t="e">
        <f>AVERAGE(V103:Z103)</f>
        <v>#DIV/0!</v>
      </c>
      <c r="W104" s="23" t="s">
        <v>11</v>
      </c>
      <c r="Z104" s="121">
        <f>AVERAGE(Y103:AC103)</f>
        <v>1.109745561223863E-2</v>
      </c>
    </row>
    <row r="105" spans="2:29" hidden="1">
      <c r="C105" s="34"/>
      <c r="D105" s="42"/>
      <c r="F105" s="23"/>
      <c r="I105" s="4"/>
      <c r="U105" s="4"/>
      <c r="V105" s="4"/>
    </row>
    <row r="106" spans="2:29" hidden="1">
      <c r="C106" s="34"/>
      <c r="D106" s="126"/>
      <c r="F106" s="39"/>
      <c r="J106" s="4"/>
    </row>
    <row r="107" spans="2:29" hidden="1">
      <c r="C107" s="34"/>
      <c r="D107" s="126"/>
      <c r="F107" s="39"/>
      <c r="J107" s="4"/>
    </row>
    <row r="108" spans="2:29" hidden="1">
      <c r="B108" s="123"/>
      <c r="C108" s="123"/>
      <c r="D108" s="127"/>
    </row>
    <row r="109" spans="2:29" hidden="1">
      <c r="E109" s="103"/>
      <c r="F109" s="106" t="s">
        <v>28</v>
      </c>
      <c r="G109" s="107"/>
      <c r="H109" s="79"/>
      <c r="I109" s="79"/>
      <c r="J109" s="79"/>
      <c r="K109" s="80"/>
    </row>
    <row r="110" spans="2:29" hidden="1">
      <c r="B110" s="40"/>
      <c r="C110" s="4"/>
      <c r="D110" s="4"/>
      <c r="E110" s="81"/>
      <c r="G110" s="4"/>
      <c r="H110" s="4"/>
      <c r="I110" s="4"/>
      <c r="J110" s="4"/>
      <c r="K110" s="10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2:29" hidden="1">
      <c r="B111" s="249"/>
      <c r="C111" s="3"/>
      <c r="D111" s="2"/>
      <c r="E111" s="82"/>
      <c r="F111" s="93" t="e">
        <f>#REF!</f>
        <v>#REF!</v>
      </c>
      <c r="G111" s="93">
        <f t="shared" ref="G111:K111" si="36">G94</f>
        <v>2026</v>
      </c>
      <c r="H111" s="93">
        <f t="shared" si="36"/>
        <v>2027</v>
      </c>
      <c r="I111" s="93">
        <f t="shared" si="36"/>
        <v>2028</v>
      </c>
      <c r="J111" s="93">
        <f t="shared" si="36"/>
        <v>2029</v>
      </c>
      <c r="K111" s="93">
        <f t="shared" si="36"/>
        <v>2030</v>
      </c>
      <c r="L111" s="165"/>
      <c r="M111" s="165"/>
      <c r="N111" s="165"/>
      <c r="O111" s="165"/>
      <c r="P111" s="165"/>
      <c r="Q111" s="165"/>
      <c r="R111" s="165"/>
      <c r="S111" s="165"/>
      <c r="T111" s="165"/>
    </row>
    <row r="112" spans="2:29" hidden="1">
      <c r="B112" s="249"/>
      <c r="C112" s="3"/>
      <c r="D112" s="2"/>
      <c r="E112" s="81" t="s">
        <v>17</v>
      </c>
      <c r="F112" s="83">
        <f t="shared" ref="F112:K112" si="37">F92</f>
        <v>0.46525756178061206</v>
      </c>
      <c r="G112" s="83">
        <f t="shared" si="37"/>
        <v>0.99309305312392981</v>
      </c>
      <c r="H112" s="83">
        <f t="shared" si="37"/>
        <v>1.0282115819018924</v>
      </c>
      <c r="I112" s="83">
        <f t="shared" si="37"/>
        <v>0.34246917461325238</v>
      </c>
      <c r="J112" s="83">
        <f t="shared" si="37"/>
        <v>0.67937141368558474</v>
      </c>
      <c r="K112" s="83">
        <f t="shared" si="37"/>
        <v>0.40428890860432443</v>
      </c>
      <c r="L112" s="83"/>
      <c r="M112" s="83"/>
      <c r="N112" s="83"/>
      <c r="O112" s="83"/>
      <c r="P112" s="83"/>
      <c r="Q112" s="83"/>
      <c r="R112" s="83"/>
      <c r="S112" s="83"/>
      <c r="T112" s="83"/>
    </row>
    <row r="113" spans="2:20" hidden="1">
      <c r="B113" s="250"/>
      <c r="C113" s="1"/>
      <c r="D113" s="2"/>
      <c r="E113" s="81" t="s">
        <v>29</v>
      </c>
      <c r="F113" s="105">
        <f t="shared" ref="F113:K113" si="38">F75</f>
        <v>0.46525756178061206</v>
      </c>
      <c r="G113" s="105">
        <f t="shared" si="38"/>
        <v>0.4876533469211824</v>
      </c>
      <c r="H113" s="105">
        <f t="shared" si="38"/>
        <v>0.34777744681975775</v>
      </c>
      <c r="I113" s="105">
        <f t="shared" si="38"/>
        <v>0.34246917461325238</v>
      </c>
      <c r="J113" s="105">
        <f t="shared" si="38"/>
        <v>0.33724192477917514</v>
      </c>
      <c r="K113" s="105">
        <f t="shared" si="38"/>
        <v>0.40428890860432443</v>
      </c>
      <c r="L113" s="105"/>
      <c r="M113" s="105"/>
      <c r="N113" s="105"/>
      <c r="O113" s="105"/>
      <c r="P113" s="105"/>
      <c r="Q113" s="105"/>
      <c r="R113" s="105"/>
      <c r="S113" s="105"/>
      <c r="T113" s="105"/>
    </row>
    <row r="114" spans="2:20" hidden="1">
      <c r="B114" s="40"/>
      <c r="C114" s="4"/>
      <c r="D114" s="2"/>
      <c r="E114" s="81" t="s">
        <v>30</v>
      </c>
      <c r="F114" s="105">
        <f t="shared" ref="F114:K114" si="39">F56</f>
        <v>0</v>
      </c>
      <c r="G114" s="105">
        <f t="shared" si="39"/>
        <v>1.1452368026619213</v>
      </c>
      <c r="H114" s="105">
        <f t="shared" si="39"/>
        <v>1.0836543632789553</v>
      </c>
      <c r="I114" s="105">
        <f t="shared" si="39"/>
        <v>0</v>
      </c>
      <c r="J114" s="105">
        <f t="shared" si="39"/>
        <v>0.58650769526813062</v>
      </c>
      <c r="K114" s="105">
        <f t="shared" si="39"/>
        <v>0</v>
      </c>
      <c r="L114" s="105"/>
      <c r="M114" s="105"/>
      <c r="N114" s="105"/>
      <c r="O114" s="105"/>
      <c r="P114" s="105"/>
      <c r="Q114" s="105"/>
      <c r="R114" s="105"/>
      <c r="S114" s="105"/>
      <c r="T114" s="105"/>
    </row>
    <row r="115" spans="2:20" hidden="1">
      <c r="B115" s="40"/>
      <c r="C115" s="4"/>
      <c r="D115" s="2"/>
      <c r="E115" s="154" t="s">
        <v>31</v>
      </c>
      <c r="F115" s="155"/>
      <c r="G115" s="156"/>
      <c r="H115" s="156"/>
      <c r="I115" s="156"/>
      <c r="J115" s="156"/>
      <c r="K115" s="157"/>
      <c r="L115" s="2"/>
      <c r="M115" s="2"/>
      <c r="N115" s="2"/>
      <c r="O115" s="2"/>
      <c r="P115" s="2"/>
      <c r="Q115" s="2"/>
      <c r="R115" s="2"/>
      <c r="S115" s="2"/>
      <c r="T115" s="2"/>
    </row>
    <row r="116" spans="2:20" hidden="1"/>
    <row r="119" spans="2:20">
      <c r="E119" s="224" t="s">
        <v>103</v>
      </c>
      <c r="F119" s="40" t="s">
        <v>120</v>
      </c>
      <c r="G119" s="225">
        <f>SUM(G120:G122)/3</f>
        <v>1.5466501548908119E-2</v>
      </c>
    </row>
    <row r="120" spans="2:20" ht="15">
      <c r="E120" s="222">
        <v>2024</v>
      </c>
      <c r="F120" s="223">
        <v>378911589</v>
      </c>
      <c r="G120" s="221">
        <f>(F120-F121)/F121</f>
        <v>2.2280680044016565E-2</v>
      </c>
    </row>
    <row r="121" spans="2:20" ht="15">
      <c r="E121" s="217">
        <v>2023</v>
      </c>
      <c r="F121" s="218">
        <v>370653184</v>
      </c>
      <c r="G121" s="221">
        <f>(F121-F122)/F122</f>
        <v>1.1983150905131497E-2</v>
      </c>
    </row>
    <row r="122" spans="2:20" ht="15">
      <c r="E122" s="217">
        <v>2022</v>
      </c>
      <c r="F122" s="218">
        <v>366264185</v>
      </c>
      <c r="G122" s="221">
        <f>(F122-F123)/F123</f>
        <v>1.2135673697576293E-2</v>
      </c>
    </row>
    <row r="123" spans="2:20" ht="15">
      <c r="E123" s="217">
        <v>2021</v>
      </c>
      <c r="F123" s="218">
        <v>361872617</v>
      </c>
      <c r="G123" s="219" t="s">
        <v>105</v>
      </c>
    </row>
    <row r="124" spans="2:20" ht="15">
      <c r="E124" s="220" t="s">
        <v>104</v>
      </c>
      <c r="F124" s="218">
        <v>263889938</v>
      </c>
      <c r="G124" s="219" t="s">
        <v>105</v>
      </c>
    </row>
  </sheetData>
  <mergeCells count="27">
    <mergeCell ref="C2:U2"/>
    <mergeCell ref="F4:K4"/>
    <mergeCell ref="A5:A77"/>
    <mergeCell ref="X5:Y5"/>
    <mergeCell ref="D55:E55"/>
    <mergeCell ref="D56:E56"/>
    <mergeCell ref="D74:E74"/>
    <mergeCell ref="D75:E75"/>
    <mergeCell ref="D76:E76"/>
    <mergeCell ref="D77:E77"/>
    <mergeCell ref="F79:K79"/>
    <mergeCell ref="A80:A9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D90:E90"/>
    <mergeCell ref="A91:A94"/>
    <mergeCell ref="C91:E91"/>
    <mergeCell ref="C92:E92"/>
    <mergeCell ref="C93:E93"/>
    <mergeCell ref="C94:E94"/>
  </mergeCells>
  <pageMargins left="0.5" right="0" top="0" bottom="0" header="0" footer="0"/>
  <pageSetup paperSize="3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 10-22-2025</vt:lpstr>
      <vt:lpstr>Draft from CNHRPC</vt:lpstr>
      <vt:lpstr>'Draft from CNHRPC'!Print_Area</vt:lpstr>
      <vt:lpstr>'FINAL 10-22-2025'!Print_Area</vt:lpstr>
    </vt:vector>
  </TitlesOfParts>
  <Company>CNHRPC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Alexander</dc:creator>
  <cp:lastModifiedBy>Ken Folsom</cp:lastModifiedBy>
  <cp:lastPrinted>2025-05-27T19:18:43Z</cp:lastPrinted>
  <dcterms:created xsi:type="dcterms:W3CDTF">2001-08-07T15:49:28Z</dcterms:created>
  <dcterms:modified xsi:type="dcterms:W3CDTF">2025-10-23T16:06:29Z</dcterms:modified>
</cp:coreProperties>
</file>